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1ab5036eab803780/Janani/BUSINESS/To do Everyday/Sample Reports/"/>
    </mc:Choice>
  </mc:AlternateContent>
  <xr:revisionPtr revIDLastSave="31" documentId="13_ncr:1_{C9A2BC3B-2968-4EBF-993D-C45CE1B16F38}" xr6:coauthVersionLast="47" xr6:coauthVersionMax="47" xr10:uidLastSave="{6CCE129D-D490-4958-9B38-0CDB6874E9D0}"/>
  <workbookProtection workbookAlgorithmName="SHA-512" workbookHashValue="DNVtAb4wiVaIYNE8mwZCflgpaICi9CEgrjaviQaQE7QzdLn7iwAezWhwlikE41a/zqb397Q78gqEA6wSd0NYnQ==" workbookSaltValue="BslJmaeetdjnvFylUcStgQ==" workbookSpinCount="100000" lockStructure="1"/>
  <bookViews>
    <workbookView xWindow="-110" yWindow="-110" windowWidth="22620" windowHeight="13500" xr2:uid="{00000000-000D-0000-FFFF-FFFF00000000}"/>
  </bookViews>
  <sheets>
    <sheet name="Query Log" sheetId="2" r:id="rId1"/>
    <sheet name="Research Site View" sheetId="3" r:id="rId2"/>
    <sheet name="CRO View" sheetId="4" r:id="rId3"/>
    <sheet name="Sponsor View" sheetId="5" r:id="rId4"/>
    <sheet name="Executive Dashboard" sheetId="6" r:id="rId5"/>
  </sheets>
  <definedNames>
    <definedName name="_xlnm._FilterDatabase" localSheetId="2" hidden="1">'CRO View'!$A$8:$F$8</definedName>
    <definedName name="_xlnm._FilterDatabase" localSheetId="0" hidden="1">'Query Log'!$D$5:$P$5</definedName>
    <definedName name="_xlnm._FilterDatabase" localSheetId="1" hidden="1">'Research Site View'!$A$8:$J$8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" i="6" l="1"/>
  <c r="H14" i="6"/>
  <c r="H13" i="6"/>
  <c r="H12" i="6"/>
  <c r="H11" i="6"/>
  <c r="H10" i="6"/>
  <c r="H9" i="6"/>
  <c r="B9" i="6"/>
  <c r="H8" i="6"/>
  <c r="B8" i="6"/>
  <c r="E4" i="6"/>
  <c r="C4" i="6"/>
  <c r="A4" i="6"/>
  <c r="K4" i="6" s="1"/>
  <c r="B15" i="5"/>
  <c r="B14" i="5"/>
  <c r="B13" i="5"/>
  <c r="B12" i="5"/>
  <c r="B11" i="5"/>
  <c r="B10" i="5"/>
  <c r="B9" i="5"/>
  <c r="C4" i="5"/>
  <c r="A4" i="5"/>
  <c r="D14" i="4"/>
  <c r="C14" i="4"/>
  <c r="B14" i="4"/>
  <c r="D13" i="4"/>
  <c r="C13" i="4"/>
  <c r="B13" i="4"/>
  <c r="D12" i="4"/>
  <c r="C12" i="4"/>
  <c r="B12" i="4"/>
  <c r="D11" i="4"/>
  <c r="C11" i="4"/>
  <c r="B11" i="4"/>
  <c r="D10" i="4"/>
  <c r="C10" i="4"/>
  <c r="B10" i="4"/>
  <c r="D9" i="4"/>
  <c r="C9" i="4"/>
  <c r="B9" i="4"/>
  <c r="G4" i="4"/>
  <c r="C4" i="4"/>
  <c r="A4" i="4"/>
  <c r="I18" i="3"/>
  <c r="H18" i="3"/>
  <c r="G18" i="3"/>
  <c r="F18" i="3"/>
  <c r="E18" i="3"/>
  <c r="D18" i="3"/>
  <c r="C18" i="3"/>
  <c r="B18" i="3"/>
  <c r="A18" i="3"/>
  <c r="I17" i="3"/>
  <c r="H17" i="3"/>
  <c r="G17" i="3"/>
  <c r="F17" i="3"/>
  <c r="E17" i="3"/>
  <c r="D17" i="3"/>
  <c r="C17" i="3"/>
  <c r="B17" i="3"/>
  <c r="A17" i="3"/>
  <c r="I16" i="3"/>
  <c r="H16" i="3"/>
  <c r="G16" i="3"/>
  <c r="F16" i="3"/>
  <c r="E16" i="3"/>
  <c r="D16" i="3"/>
  <c r="C16" i="3"/>
  <c r="B16" i="3"/>
  <c r="A16" i="3"/>
  <c r="I15" i="3"/>
  <c r="H15" i="3"/>
  <c r="G15" i="3"/>
  <c r="F15" i="3"/>
  <c r="E15" i="3"/>
  <c r="D15" i="3"/>
  <c r="C15" i="3"/>
  <c r="B15" i="3"/>
  <c r="A15" i="3"/>
  <c r="I14" i="3"/>
  <c r="H14" i="3"/>
  <c r="G14" i="3"/>
  <c r="F14" i="3"/>
  <c r="E14" i="3"/>
  <c r="D14" i="3"/>
  <c r="C14" i="3"/>
  <c r="B14" i="3"/>
  <c r="A14" i="3"/>
  <c r="I13" i="3"/>
  <c r="H13" i="3"/>
  <c r="G13" i="3"/>
  <c r="F13" i="3"/>
  <c r="E13" i="3"/>
  <c r="D13" i="3"/>
  <c r="C13" i="3"/>
  <c r="B13" i="3"/>
  <c r="A13" i="3"/>
  <c r="I12" i="3"/>
  <c r="H12" i="3"/>
  <c r="G12" i="3"/>
  <c r="F12" i="3"/>
  <c r="E12" i="3"/>
  <c r="D12" i="3"/>
  <c r="C12" i="3"/>
  <c r="B12" i="3"/>
  <c r="A12" i="3"/>
  <c r="I11" i="3"/>
  <c r="H11" i="3"/>
  <c r="G11" i="3"/>
  <c r="F11" i="3"/>
  <c r="E11" i="3"/>
  <c r="D11" i="3"/>
  <c r="C11" i="3"/>
  <c r="B11" i="3"/>
  <c r="A11" i="3"/>
  <c r="I10" i="3"/>
  <c r="H10" i="3"/>
  <c r="G10" i="3"/>
  <c r="F10" i="3"/>
  <c r="E10" i="3"/>
  <c r="D10" i="3"/>
  <c r="C10" i="3"/>
  <c r="B10" i="3"/>
  <c r="A10" i="3"/>
  <c r="I9" i="3"/>
  <c r="H9" i="3"/>
  <c r="G9" i="3"/>
  <c r="F9" i="3"/>
  <c r="E9" i="3"/>
  <c r="D9" i="3"/>
  <c r="C9" i="3"/>
  <c r="B9" i="3"/>
  <c r="A9" i="3"/>
  <c r="G4" i="3"/>
  <c r="A4" i="3"/>
  <c r="P17" i="2"/>
  <c r="N17" i="2"/>
  <c r="O17" i="2" s="1"/>
  <c r="P16" i="2"/>
  <c r="N16" i="2"/>
  <c r="O16" i="2" s="1"/>
  <c r="P15" i="2"/>
  <c r="J18" i="3" s="1"/>
  <c r="N15" i="2"/>
  <c r="O15" i="2" s="1"/>
  <c r="P14" i="2"/>
  <c r="J17" i="3" s="1"/>
  <c r="N14" i="2"/>
  <c r="O14" i="2" s="1"/>
  <c r="P13" i="2"/>
  <c r="J16" i="3" s="1"/>
  <c r="N13" i="2"/>
  <c r="O13" i="2" s="1"/>
  <c r="P12" i="2"/>
  <c r="J15" i="3" s="1"/>
  <c r="N12" i="2"/>
  <c r="O12" i="2" s="1"/>
  <c r="P11" i="2"/>
  <c r="J14" i="3" s="1"/>
  <c r="N11" i="2"/>
  <c r="O11" i="2" s="1"/>
  <c r="P10" i="2"/>
  <c r="N10" i="2"/>
  <c r="O10" i="2" s="1"/>
  <c r="P9" i="2"/>
  <c r="J12" i="3" s="1"/>
  <c r="N9" i="2"/>
  <c r="P8" i="2"/>
  <c r="J11" i="3" s="1"/>
  <c r="N8" i="2"/>
  <c r="O8" i="2" s="1"/>
  <c r="P7" i="2"/>
  <c r="J10" i="3" s="1"/>
  <c r="N7" i="2"/>
  <c r="O7" i="2" s="1"/>
  <c r="P6" i="2"/>
  <c r="J9" i="3" s="1"/>
  <c r="N6" i="2"/>
  <c r="E11" i="4" l="1"/>
  <c r="E14" i="4"/>
  <c r="F9" i="4"/>
  <c r="E9" i="4"/>
  <c r="G4" i="5"/>
  <c r="E12" i="4"/>
  <c r="F10" i="4"/>
  <c r="F12" i="4"/>
  <c r="F13" i="4"/>
  <c r="F11" i="4"/>
  <c r="E4" i="4"/>
  <c r="G4" i="6"/>
  <c r="E13" i="4"/>
  <c r="I4" i="6"/>
  <c r="C4" i="3"/>
  <c r="E4" i="3"/>
  <c r="F14" i="4"/>
  <c r="E4" i="5"/>
  <c r="O6" i="2"/>
  <c r="J13" i="3"/>
  <c r="O9" i="2"/>
  <c r="E10" i="4"/>
  <c r="E11" i="6" l="1"/>
  <c r="E10" i="6"/>
  <c r="E9" i="6"/>
  <c r="E8" i="6"/>
</calcChain>
</file>

<file path=xl/sharedStrings.xml><?xml version="1.0" encoding="utf-8"?>
<sst xmlns="http://schemas.openxmlformats.org/spreadsheetml/2006/main" count="206" uniqueCount="103">
  <si>
    <t>Master Query Log</t>
  </si>
  <si>
    <t>Query ID</t>
  </si>
  <si>
    <t>Study ID</t>
  </si>
  <si>
    <t>Site ID</t>
  </si>
  <si>
    <t>Site Name</t>
  </si>
  <si>
    <t>Subject ID</t>
  </si>
  <si>
    <t>Visit</t>
  </si>
  <si>
    <t>Query Type</t>
  </si>
  <si>
    <t>Priority</t>
  </si>
  <si>
    <t>Raised Date</t>
  </si>
  <si>
    <t>Target Close Date</t>
  </si>
  <si>
    <t>Closed Date</t>
  </si>
  <si>
    <t>Status</t>
  </si>
  <si>
    <t>Owner</t>
  </si>
  <si>
    <t>TAT (Days)</t>
  </si>
  <si>
    <t>Aging Bucket</t>
  </si>
  <si>
    <t>Overdue Flag</t>
  </si>
  <si>
    <t>QRY-1001</t>
  </si>
  <si>
    <t>STUDY-01</t>
  </si>
  <si>
    <t>S001</t>
  </si>
  <si>
    <t>Austin Research Center</t>
  </si>
  <si>
    <t>001-001</t>
  </si>
  <si>
    <t>Screening</t>
  </si>
  <si>
    <t>Missing Data</t>
  </si>
  <si>
    <t>Medium</t>
  </si>
  <si>
    <t>Closed</t>
  </si>
  <si>
    <t>Site Coordinator</t>
  </si>
  <si>
    <t>QRY-1002</t>
  </si>
  <si>
    <t>001-002</t>
  </si>
  <si>
    <t>Baseline</t>
  </si>
  <si>
    <t>Data Discrepancy</t>
  </si>
  <si>
    <t>High</t>
  </si>
  <si>
    <t>Open</t>
  </si>
  <si>
    <t>CRA</t>
  </si>
  <si>
    <t>QRY-1003</t>
  </si>
  <si>
    <t>S002</t>
  </si>
  <si>
    <t>Lone Star Clinical</t>
  </si>
  <si>
    <t>002-004</t>
  </si>
  <si>
    <t>Visit 1</t>
  </si>
  <si>
    <t>Protocol Deviation</t>
  </si>
  <si>
    <t>Data Manager</t>
  </si>
  <si>
    <t>QRY-1004</t>
  </si>
  <si>
    <t>002-008</t>
  </si>
  <si>
    <t>Visit 2</t>
  </si>
  <si>
    <t>Missing Signature</t>
  </si>
  <si>
    <t>Low</t>
  </si>
  <si>
    <t>QRY-1005</t>
  </si>
  <si>
    <t>S003</t>
  </si>
  <si>
    <t>Pacific Trial Partners</t>
  </si>
  <si>
    <t>003-002</t>
  </si>
  <si>
    <t>QRY-1006</t>
  </si>
  <si>
    <t>003-006</t>
  </si>
  <si>
    <t>QRY-1007</t>
  </si>
  <si>
    <t>STUDY-02</t>
  </si>
  <si>
    <t>S004</t>
  </si>
  <si>
    <t>Sunrise Clinical Group</t>
  </si>
  <si>
    <t>004-001</t>
  </si>
  <si>
    <t>Eligibility Check</t>
  </si>
  <si>
    <t>Medical Reviewer</t>
  </si>
  <si>
    <t>QRY-1008</t>
  </si>
  <si>
    <t>004-003</t>
  </si>
  <si>
    <t>Safety Query</t>
  </si>
  <si>
    <t>QRY-1009</t>
  </si>
  <si>
    <t>S005</t>
  </si>
  <si>
    <t>Metro Site Network</t>
  </si>
  <si>
    <t>005-005</t>
  </si>
  <si>
    <t>QRY-1010</t>
  </si>
  <si>
    <t>005-009</t>
  </si>
  <si>
    <t>QRY-1011</t>
  </si>
  <si>
    <t>STUDY-03</t>
  </si>
  <si>
    <t>S006</t>
  </si>
  <si>
    <t>Harbor Research Clinic</t>
  </si>
  <si>
    <t>006-002</t>
  </si>
  <si>
    <t>Concomitant Medication</t>
  </si>
  <si>
    <t>QRY-1012</t>
  </si>
  <si>
    <t>006-007</t>
  </si>
  <si>
    <t>Visit 3</t>
  </si>
  <si>
    <t>Research Site Performance View</t>
  </si>
  <si>
    <t>Open Queries</t>
  </si>
  <si>
    <t>Overdue Queries</t>
  </si>
  <si>
    <t>Avg TAT</t>
  </si>
  <si>
    <t>% Closed</t>
  </si>
  <si>
    <t>Top Open Queries Requiring Follow-up</t>
  </si>
  <si>
    <t>Overdue</t>
  </si>
  <si>
    <t>CRO Oversight View</t>
  </si>
  <si>
    <t>Total Queries</t>
  </si>
  <si>
    <t>High/Critical</t>
  </si>
  <si>
    <t>Site Comparison</t>
  </si>
  <si>
    <t>Total</t>
  </si>
  <si>
    <t>Sponsor-Level Oversight View</t>
  </si>
  <si>
    <t>Studies Active</t>
  </si>
  <si>
    <t>Sites Active</t>
  </si>
  <si>
    <t>Overdue %</t>
  </si>
  <si>
    <t>Query Type Breakdown</t>
  </si>
  <si>
    <t>Count</t>
  </si>
  <si>
    <t>Executive Clinical Query Dashboard</t>
  </si>
  <si>
    <t>Closed Queries</t>
  </si>
  <si>
    <t>Queries Raised</t>
  </si>
  <si>
    <t>0-3 Days</t>
  </si>
  <si>
    <t>4-7 Days</t>
  </si>
  <si>
    <t>8-14 Days</t>
  </si>
  <si>
    <t>&gt;14 Days</t>
  </si>
  <si>
    <t>This is a protected demonstration version. Editable version available upon request!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</si>
</sst>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-mmm\-yyyy"/>
    <numFmt numFmtId="165" formatCode="0.0%"/>
    <numFmt numFmtId="166" formatCode="dd\-mmm"/>
  </numFmts>
  <fonts count="6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b/>
      <sz val="11"/>
      <color rgb="FFFFFFFF"/>
      <name val="Calibri"/>
    </font>
    <font>
      <b/>
      <sz val="15"/>
      <color rgb="FF1F2937"/>
      <name val="Calibri"/>
    </font>
    <font>
      <b/>
      <sz val="11"/>
      <color rgb="FF1F2937"/>
      <name val="Calibri"/>
      <family val="2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DCEEFF"/>
      </patternFill>
    </fill>
    <fill>
      <patternFill patternType="solid">
        <fgColor rgb="FFFCE4D6"/>
      </patternFill>
    </fill>
    <fill>
      <patternFill patternType="solid">
        <fgColor rgb="FFE2F0D9"/>
      </patternFill>
    </fill>
    <fill>
      <patternFill patternType="solid">
        <fgColor rgb="FFD9F0F0"/>
      </patternFill>
    </fill>
    <fill>
      <patternFill patternType="solid">
        <fgColor rgb="FFFDE9E7"/>
      </patternFill>
    </fill>
    <fill>
      <patternFill patternType="solid">
        <fgColor rgb="FF4F81BD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0" fillId="0" borderId="0" xfId="0" applyNumberFormat="1"/>
    <xf numFmtId="1" fontId="0" fillId="0" borderId="0" xfId="0" applyNumberForma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0" fontId="4" fillId="7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4" fillId="6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3" fillId="7" borderId="0" xfId="0" applyFont="1" applyFill="1" applyAlignment="1">
      <alignment horizontal="center"/>
    </xf>
    <xf numFmtId="0" fontId="3" fillId="6" borderId="0" xfId="0" applyFont="1" applyFill="1" applyAlignment="1">
      <alignment horizontal="center"/>
    </xf>
    <xf numFmtId="165" fontId="3" fillId="7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center"/>
    </xf>
    <xf numFmtId="0" fontId="4" fillId="5" borderId="0" xfId="0" applyFont="1" applyFill="1" applyAlignment="1">
      <alignment horizontal="center"/>
    </xf>
    <xf numFmtId="0" fontId="4" fillId="3" borderId="0" xfId="0" quotePrefix="1" applyFont="1" applyFill="1" applyAlignment="1">
      <alignment horizontal="center"/>
    </xf>
    <xf numFmtId="165" fontId="3" fillId="3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166" fontId="0" fillId="0" borderId="0" xfId="0" applyNumberFormat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0" fillId="0" borderId="0" xfId="0"/>
    <xf numFmtId="0" fontId="2" fillId="8" borderId="0" xfId="0" applyFont="1" applyFill="1" applyAlignment="1">
      <alignment horizontal="left"/>
    </xf>
    <xf numFmtId="0" fontId="5" fillId="0" borderId="0" xfId="0" quotePrefix="1" applyFont="1" applyAlignment="1">
      <alignment horizontal="left"/>
    </xf>
  </cellXfs>
  <cellStyles count="1">
    <cellStyle name="Normal" xfId="0" builtinId="0"/>
  </cellStyles>
  <dxfs count="3">
    <dxf>
      <fill>
        <patternFill patternType="solid">
          <fgColor rgb="FFFDECEC"/>
          <bgColor rgb="FFFDECEC"/>
        </patternFill>
      </fill>
    </dxf>
    <dxf>
      <fill>
        <patternFill patternType="solid">
          <fgColor rgb="FFE9F7EF"/>
          <bgColor rgb="FFE9F7EF"/>
        </patternFill>
      </fill>
    </dxf>
    <dxf>
      <fill>
        <patternFill patternType="solid">
          <fgColor rgb="FFFFF3E0"/>
          <bgColor rgb="FFFFF3E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 sz="1100"/>
            </a:pPr>
            <a:r>
              <a:rPr lang="en-IN" sz="1100"/>
              <a:t>Open vs Closed</a:t>
            </a:r>
          </a:p>
        </c:rich>
      </c:tx>
      <c:layout>
        <c:manualLayout>
          <c:xMode val="edge"/>
          <c:yMode val="edge"/>
          <c:x val="0.37573348419424113"/>
          <c:y val="2.6276887802817749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1730205278592376"/>
          <c:y val="7.2796934865900387E-2"/>
          <c:w val="0.70087976539589447"/>
          <c:h val="0.91570881226053635"/>
        </c:manualLayout>
      </c:layout>
      <c:pieChart>
        <c:varyColors val="1"/>
        <c:ser>
          <c:idx val="0"/>
          <c:order val="0"/>
          <c:tx>
            <c:strRef>
              <c:f>'Executive Dashboard'!$B$7</c:f>
              <c:strCache>
                <c:ptCount val="1"/>
                <c:pt idx="0">
                  <c:v>Count</c:v>
                </c:pt>
              </c:strCache>
            </c:strRef>
          </c:tx>
          <c:spPr>
            <a:ln>
              <a:prstDash val="solid"/>
            </a:ln>
          </c:spPr>
          <c:cat>
            <c:strRef>
              <c:f>'Executive Dashboard'!$A$8:$A$9</c:f>
              <c:strCache>
                <c:ptCount val="2"/>
                <c:pt idx="0">
                  <c:v>Open</c:v>
                </c:pt>
                <c:pt idx="1">
                  <c:v>Closed</c:v>
                </c:pt>
              </c:strCache>
            </c:strRef>
          </c:cat>
          <c:val>
            <c:numRef>
              <c:f>'Executive Dashboard'!$B$8:$B$9</c:f>
              <c:numCache>
                <c:formatCode>General</c:formatCode>
                <c:ptCount val="2"/>
                <c:pt idx="0">
                  <c:v>7</c:v>
                </c:pt>
                <c:pt idx="1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A5-46B6-B88E-A8A50A741E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1"/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 sz="1100"/>
            </a:pPr>
            <a:r>
              <a:rPr lang="en-IN" sz="1100"/>
              <a:t>Aging Distribution</a:t>
            </a:r>
          </a:p>
        </c:rich>
      </c:tx>
      <c:layout>
        <c:manualLayout>
          <c:xMode val="edge"/>
          <c:yMode val="edge"/>
          <c:x val="0.42260774865828343"/>
          <c:y val="9.9171663175130608E-3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5.1741293532338306E-2"/>
          <c:y val="6.3616508945556108E-2"/>
          <c:w val="0.81357284421080023"/>
          <c:h val="0.89214609784807364"/>
        </c:manualLayout>
      </c:layout>
      <c:barChart>
        <c:barDir val="col"/>
        <c:grouping val="clustered"/>
        <c:varyColors val="1"/>
        <c:ser>
          <c:idx val="0"/>
          <c:order val="0"/>
          <c:tx>
            <c:strRef>
              <c:f>'Executive Dashboard'!$E$7</c:f>
              <c:strCache>
                <c:ptCount val="1"/>
                <c:pt idx="0">
                  <c:v>Count</c:v>
                </c:pt>
              </c:strCache>
            </c:strRef>
          </c:tx>
          <c:spPr>
            <a:ln>
              <a:prstDash val="solid"/>
            </a:ln>
          </c:spPr>
          <c:invertIfNegative val="1"/>
          <c:cat>
            <c:strRef>
              <c:f>'Executive Dashboard'!$D$8:$D$11</c:f>
              <c:strCache>
                <c:ptCount val="4"/>
                <c:pt idx="0">
                  <c:v>0-3 Days</c:v>
                </c:pt>
                <c:pt idx="1">
                  <c:v>4-7 Days</c:v>
                </c:pt>
                <c:pt idx="2">
                  <c:v>8-14 Days</c:v>
                </c:pt>
                <c:pt idx="3">
                  <c:v>&gt;14 Days</c:v>
                </c:pt>
              </c:strCache>
            </c:strRef>
          </c:cat>
          <c:val>
            <c:numRef>
              <c:f>'Executive Dashboard'!$E$8:$E$11</c:f>
              <c:numCache>
                <c:formatCode>General</c:formatCode>
                <c:ptCount val="4"/>
                <c:pt idx="0">
                  <c:v>3</c:v>
                </c:pt>
                <c:pt idx="1">
                  <c:v>5</c:v>
                </c:pt>
                <c:pt idx="2">
                  <c:v>3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38-4E2D-9CE4-3F44483F6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IN"/>
                  <a:t>Bucket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0"/>
        <c:crosses val="autoZero"/>
        <c:auto val="1"/>
        <c:lblAlgn val="ctr"/>
        <c:lblOffset val="100"/>
        <c:noMultiLvlLbl val="1"/>
      </c:cat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en-IN" sz="1100"/>
                  <a:t>Queries</a:t>
                </a:r>
              </a:p>
            </c:rich>
          </c:tx>
          <c:layout>
            <c:manualLayout>
              <c:xMode val="edge"/>
              <c:yMode val="edge"/>
              <c:x val="9.9502487562189053E-3"/>
              <c:y val="0.43100306996698823"/>
            </c:manualLayout>
          </c:layout>
          <c:overlay val="1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1"/>
  <c:style val="2"/>
  <c:chart>
    <c:title>
      <c:tx>
        <c:rich>
          <a:bodyPr/>
          <a:lstStyle/>
          <a:p>
            <a:pPr>
              <a:defRPr sz="1100"/>
            </a:pPr>
            <a:r>
              <a:rPr lang="en-IN" sz="1100"/>
              <a:t>Daily Query Trend</a:t>
            </a:r>
          </a:p>
        </c:rich>
      </c:tx>
      <c:layout>
        <c:manualLayout>
          <c:xMode val="edge"/>
          <c:yMode val="edge"/>
          <c:x val="0.3290496913580247"/>
          <c:y val="2.4730629497165636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4.3117283950617286E-2"/>
          <c:y val="0.11131059245960502"/>
          <c:w val="0.70317623456790124"/>
          <c:h val="0.88868940754039494"/>
        </c:manualLayout>
      </c:layout>
      <c:lineChart>
        <c:grouping val="standard"/>
        <c:varyColors val="1"/>
        <c:ser>
          <c:idx val="0"/>
          <c:order val="0"/>
          <c:tx>
            <c:strRef>
              <c:f>'Executive Dashboard'!$H$7</c:f>
              <c:strCache>
                <c:ptCount val="1"/>
                <c:pt idx="0">
                  <c:v>Queries Raised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'Executive Dashboard'!$G$8:$G$15</c:f>
              <c:numCache>
                <c:formatCode>dd\-mmm</c:formatCode>
                <c:ptCount val="8"/>
                <c:pt idx="0">
                  <c:v>46113</c:v>
                </c:pt>
                <c:pt idx="1">
                  <c:v>46114</c:v>
                </c:pt>
                <c:pt idx="2">
                  <c:v>46115</c:v>
                </c:pt>
                <c:pt idx="3">
                  <c:v>46116</c:v>
                </c:pt>
                <c:pt idx="4">
                  <c:v>46117</c:v>
                </c:pt>
                <c:pt idx="5">
                  <c:v>46118</c:v>
                </c:pt>
                <c:pt idx="6">
                  <c:v>46119</c:v>
                </c:pt>
                <c:pt idx="7">
                  <c:v>46120</c:v>
                </c:pt>
              </c:numCache>
            </c:numRef>
          </c:cat>
          <c:val>
            <c:numRef>
              <c:f>'Executive Dashboard'!$H$8:$H$15</c:f>
              <c:numCache>
                <c:formatCode>General</c:formatCode>
                <c:ptCount val="8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C60-4754-AF46-2D0A85BEB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"/>
        <c:axId val="100"/>
      </c:lineChart>
      <c:dateAx>
        <c:axId val="10"/>
        <c:scaling>
          <c:orientation val="minMax"/>
        </c:scaling>
        <c:delete val="1"/>
        <c:axPos val="b"/>
        <c:numFmt formatCode="dd\-mmm" sourceLinked="1"/>
        <c:majorTickMark val="none"/>
        <c:minorTickMark val="none"/>
        <c:tickLblPos val="nextTo"/>
        <c:crossAx val="100"/>
        <c:crosses val="autoZero"/>
        <c:auto val="1"/>
        <c:lblOffset val="100"/>
        <c:baseTimeUnit val="days"/>
      </c:dateAx>
      <c:valAx>
        <c:axId val="100"/>
        <c:scaling>
          <c:orientation val="minMax"/>
        </c:scaling>
        <c:delete val="1"/>
        <c:axPos val="l"/>
        <c:majorGridlines/>
        <c:title>
          <c:tx>
            <c:rich>
              <a:bodyPr/>
              <a:lstStyle/>
              <a:p>
                <a:pPr>
                  <a:defRPr sz="1100"/>
                </a:pPr>
                <a:r>
                  <a:rPr lang="en-IN" sz="1100"/>
                  <a:t>Count</a:t>
                </a:r>
              </a:p>
            </c:rich>
          </c:tx>
          <c:overlay val="1"/>
        </c:title>
        <c:numFmt formatCode="General" sourceLinked="1"/>
        <c:majorTickMark val="none"/>
        <c:minorTickMark val="none"/>
        <c:tickLblPos val="nextTo"/>
        <c:crossAx val="10"/>
        <c:crosses val="autoZero"/>
        <c:crossBetween val="between"/>
      </c:valAx>
    </c:plotArea>
    <c:legend>
      <c:legendPos val="r"/>
      <c:overlay val="0"/>
      <c:txPr>
        <a:bodyPr/>
        <a:lstStyle/>
        <a:p>
          <a:pPr rtl="0">
            <a:defRPr sz="1100"/>
          </a:pPr>
          <a:endParaRPr lang="en-US"/>
        </a:p>
      </c:txPr>
    </c:legend>
    <c:plotVisOnly val="1"/>
    <c:dispBlanksAs val="gap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17</xdr:row>
      <xdr:rowOff>69850</xdr:rowOff>
    </xdr:from>
    <xdr:ext cx="4330700" cy="33147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5</xdr:col>
      <xdr:colOff>152400</xdr:colOff>
      <xdr:row>15</xdr:row>
      <xdr:rowOff>146050</xdr:rowOff>
    </xdr:from>
    <xdr:ext cx="6534150" cy="4375150"/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0</xdr:col>
      <xdr:colOff>146050</xdr:colOff>
      <xdr:row>36</xdr:row>
      <xdr:rowOff>0</xdr:rowOff>
    </xdr:from>
    <xdr:ext cx="3240000" cy="3790950"/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02"/>
  <sheetViews>
    <sheetView showGridLines="0" tabSelected="1" workbookViewId="0">
      <pane ySplit="5" topLeftCell="A6" activePane="bottomLeft" state="frozen"/>
      <selection pane="bottomLeft" activeCell="E7" sqref="E7"/>
    </sheetView>
  </sheetViews>
  <sheetFormatPr defaultRowHeight="14.5" x14ac:dyDescent="0.35"/>
  <cols>
    <col min="1" max="1" width="12" customWidth="1"/>
    <col min="2" max="2" width="11" customWidth="1"/>
    <col min="3" max="3" width="9" customWidth="1"/>
    <col min="4" max="4" width="24" customWidth="1"/>
    <col min="5" max="5" width="15.81640625" customWidth="1"/>
    <col min="6" max="6" width="12" customWidth="1"/>
    <col min="7" max="7" width="22" customWidth="1"/>
    <col min="8" max="8" width="15.08984375" customWidth="1"/>
    <col min="9" max="9" width="19.1796875" customWidth="1"/>
    <col min="10" max="10" width="21.7265625" customWidth="1"/>
    <col min="11" max="11" width="17.08984375" customWidth="1"/>
    <col min="12" max="12" width="11" customWidth="1"/>
    <col min="13" max="13" width="16" customWidth="1"/>
    <col min="14" max="14" width="14.7265625" customWidth="1"/>
    <col min="15" max="16" width="20.54296875" customWidth="1"/>
  </cols>
  <sheetData>
    <row r="1" spans="1:16" x14ac:dyDescent="0.35">
      <c r="E1" s="28" t="s">
        <v>102</v>
      </c>
    </row>
    <row r="3" spans="1:16" ht="24" customHeight="1" x14ac:dyDescent="0.35">
      <c r="A3" s="25" t="s">
        <v>0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</row>
    <row r="5" spans="1:16" x14ac:dyDescent="0.35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  <c r="J5" s="5" t="s">
        <v>10</v>
      </c>
      <c r="K5" s="5" t="s">
        <v>11</v>
      </c>
      <c r="L5" s="5" t="s">
        <v>12</v>
      </c>
      <c r="M5" s="5" t="s">
        <v>13</v>
      </c>
      <c r="N5" s="5" t="s">
        <v>14</v>
      </c>
      <c r="O5" s="5" t="s">
        <v>15</v>
      </c>
      <c r="P5" s="5" t="s">
        <v>16</v>
      </c>
    </row>
    <row r="6" spans="1:16" x14ac:dyDescent="0.35">
      <c r="A6" s="6" t="s">
        <v>17</v>
      </c>
      <c r="B6" s="6" t="s">
        <v>18</v>
      </c>
      <c r="C6" s="6" t="s">
        <v>19</v>
      </c>
      <c r="D6" s="6" t="s">
        <v>20</v>
      </c>
      <c r="E6" s="6" t="s">
        <v>21</v>
      </c>
      <c r="F6" s="6" t="s">
        <v>22</v>
      </c>
      <c r="G6" s="6" t="s">
        <v>23</v>
      </c>
      <c r="H6" s="6" t="s">
        <v>24</v>
      </c>
      <c r="I6" s="7">
        <v>46113</v>
      </c>
      <c r="J6" s="7">
        <v>46117</v>
      </c>
      <c r="K6" s="7">
        <v>46115</v>
      </c>
      <c r="L6" s="6" t="s">
        <v>25</v>
      </c>
      <c r="M6" s="6" t="s">
        <v>26</v>
      </c>
      <c r="N6" s="8">
        <f t="shared" ref="N6:N17" ca="1" si="0">IF(L6="Closed",K6-I6,TODAY()-I6)</f>
        <v>2</v>
      </c>
      <c r="O6" s="6" t="str">
        <f t="shared" ref="O6:O17" ca="1" si="1">IF(N6&lt;=3,"0-3 Days",IF(N6&lt;=7,"4-7 Days",IF(N6&lt;=14,"8-14 Days","&gt;14 Days")))</f>
        <v>0-3 Days</v>
      </c>
      <c r="P6" s="6" t="str">
        <f t="shared" ref="P6:P17" ca="1" si="2">IF(AND(L6&lt;&gt;"Closed",TODAY()&gt;J6),"Overdue","On Track")</f>
        <v>On Track</v>
      </c>
    </row>
    <row r="7" spans="1:16" x14ac:dyDescent="0.35">
      <c r="A7" s="6" t="s">
        <v>27</v>
      </c>
      <c r="B7" s="6" t="s">
        <v>18</v>
      </c>
      <c r="C7" s="6" t="s">
        <v>19</v>
      </c>
      <c r="D7" s="6" t="s">
        <v>20</v>
      </c>
      <c r="E7" s="6" t="s">
        <v>28</v>
      </c>
      <c r="F7" s="6" t="s">
        <v>29</v>
      </c>
      <c r="G7" s="6" t="s">
        <v>30</v>
      </c>
      <c r="H7" s="6" t="s">
        <v>31</v>
      </c>
      <c r="I7" s="7">
        <v>46114</v>
      </c>
      <c r="J7" s="7">
        <v>46118</v>
      </c>
      <c r="K7" s="7"/>
      <c r="L7" s="6" t="s">
        <v>32</v>
      </c>
      <c r="M7" s="6" t="s">
        <v>33</v>
      </c>
      <c r="N7" s="8">
        <f t="shared" ca="1" si="0"/>
        <v>11</v>
      </c>
      <c r="O7" s="6" t="str">
        <f t="shared" ca="1" si="1"/>
        <v>8-14 Days</v>
      </c>
      <c r="P7" s="6" t="str">
        <f t="shared" ca="1" si="2"/>
        <v>Overdue</v>
      </c>
    </row>
    <row r="8" spans="1:16" x14ac:dyDescent="0.35">
      <c r="A8" s="6" t="s">
        <v>34</v>
      </c>
      <c r="B8" s="6" t="s">
        <v>18</v>
      </c>
      <c r="C8" s="6" t="s">
        <v>35</v>
      </c>
      <c r="D8" s="6" t="s">
        <v>36</v>
      </c>
      <c r="E8" s="6" t="s">
        <v>37</v>
      </c>
      <c r="F8" s="6" t="s">
        <v>38</v>
      </c>
      <c r="G8" s="6" t="s">
        <v>39</v>
      </c>
      <c r="H8" s="6" t="s">
        <v>31</v>
      </c>
      <c r="I8" s="7">
        <v>46110</v>
      </c>
      <c r="J8" s="7">
        <v>46114</v>
      </c>
      <c r="K8" s="7"/>
      <c r="L8" s="6" t="s">
        <v>32</v>
      </c>
      <c r="M8" s="6" t="s">
        <v>40</v>
      </c>
      <c r="N8" s="8">
        <f t="shared" ca="1" si="0"/>
        <v>15</v>
      </c>
      <c r="O8" s="6" t="str">
        <f t="shared" ca="1" si="1"/>
        <v>&gt;14 Days</v>
      </c>
      <c r="P8" s="6" t="str">
        <f t="shared" ca="1" si="2"/>
        <v>Overdue</v>
      </c>
    </row>
    <row r="9" spans="1:16" x14ac:dyDescent="0.35">
      <c r="A9" s="6" t="s">
        <v>41</v>
      </c>
      <c r="B9" s="6" t="s">
        <v>18</v>
      </c>
      <c r="C9" s="6" t="s">
        <v>35</v>
      </c>
      <c r="D9" s="6" t="s">
        <v>36</v>
      </c>
      <c r="E9" s="6" t="s">
        <v>42</v>
      </c>
      <c r="F9" s="6" t="s">
        <v>43</v>
      </c>
      <c r="G9" s="6" t="s">
        <v>44</v>
      </c>
      <c r="H9" s="6" t="s">
        <v>45</v>
      </c>
      <c r="I9" s="7">
        <v>46117</v>
      </c>
      <c r="J9" s="7">
        <v>46122</v>
      </c>
      <c r="K9" s="7">
        <v>46120</v>
      </c>
      <c r="L9" s="6" t="s">
        <v>25</v>
      </c>
      <c r="M9" s="6" t="s">
        <v>26</v>
      </c>
      <c r="N9" s="8">
        <f t="shared" ca="1" si="0"/>
        <v>3</v>
      </c>
      <c r="O9" s="6" t="str">
        <f t="shared" ca="1" si="1"/>
        <v>0-3 Days</v>
      </c>
      <c r="P9" s="6" t="str">
        <f t="shared" ca="1" si="2"/>
        <v>On Track</v>
      </c>
    </row>
    <row r="10" spans="1:16" x14ac:dyDescent="0.35">
      <c r="A10" s="6" t="s">
        <v>46</v>
      </c>
      <c r="B10" s="6" t="s">
        <v>18</v>
      </c>
      <c r="C10" s="6" t="s">
        <v>47</v>
      </c>
      <c r="D10" s="6" t="s">
        <v>48</v>
      </c>
      <c r="E10" s="6" t="s">
        <v>49</v>
      </c>
      <c r="F10" s="6" t="s">
        <v>29</v>
      </c>
      <c r="G10" s="6" t="s">
        <v>30</v>
      </c>
      <c r="H10" s="6" t="s">
        <v>24</v>
      </c>
      <c r="I10" s="7">
        <v>46118</v>
      </c>
      <c r="J10" s="7">
        <v>46123</v>
      </c>
      <c r="K10" s="7"/>
      <c r="L10" s="6" t="s">
        <v>32</v>
      </c>
      <c r="M10" s="6" t="s">
        <v>33</v>
      </c>
      <c r="N10" s="8">
        <f t="shared" ca="1" si="0"/>
        <v>7</v>
      </c>
      <c r="O10" s="6" t="str">
        <f t="shared" ca="1" si="1"/>
        <v>4-7 Days</v>
      </c>
      <c r="P10" s="6" t="str">
        <f t="shared" ca="1" si="2"/>
        <v>Overdue</v>
      </c>
    </row>
    <row r="11" spans="1:16" x14ac:dyDescent="0.35">
      <c r="A11" s="6" t="s">
        <v>50</v>
      </c>
      <c r="B11" s="6" t="s">
        <v>18</v>
      </c>
      <c r="C11" s="6" t="s">
        <v>47</v>
      </c>
      <c r="D11" s="6" t="s">
        <v>48</v>
      </c>
      <c r="E11" s="6" t="s">
        <v>51</v>
      </c>
      <c r="F11" s="6" t="s">
        <v>38</v>
      </c>
      <c r="G11" s="6" t="s">
        <v>23</v>
      </c>
      <c r="H11" s="6" t="s">
        <v>24</v>
      </c>
      <c r="I11" s="7">
        <v>46116</v>
      </c>
      <c r="J11" s="7">
        <v>46120</v>
      </c>
      <c r="K11" s="7">
        <v>46119</v>
      </c>
      <c r="L11" s="6" t="s">
        <v>25</v>
      </c>
      <c r="M11" s="6" t="s">
        <v>40</v>
      </c>
      <c r="N11" s="8">
        <f t="shared" ca="1" si="0"/>
        <v>3</v>
      </c>
      <c r="O11" s="6" t="str">
        <f t="shared" ca="1" si="1"/>
        <v>0-3 Days</v>
      </c>
      <c r="P11" s="6" t="str">
        <f t="shared" ca="1" si="2"/>
        <v>On Track</v>
      </c>
    </row>
    <row r="12" spans="1:16" x14ac:dyDescent="0.35">
      <c r="A12" s="6" t="s">
        <v>52</v>
      </c>
      <c r="B12" s="6" t="s">
        <v>53</v>
      </c>
      <c r="C12" s="6" t="s">
        <v>54</v>
      </c>
      <c r="D12" s="6" t="s">
        <v>55</v>
      </c>
      <c r="E12" s="6" t="s">
        <v>56</v>
      </c>
      <c r="F12" s="6" t="s">
        <v>22</v>
      </c>
      <c r="G12" s="6" t="s">
        <v>57</v>
      </c>
      <c r="H12" s="6" t="s">
        <v>31</v>
      </c>
      <c r="I12" s="7">
        <v>46111</v>
      </c>
      <c r="J12" s="7">
        <v>46116</v>
      </c>
      <c r="K12" s="7"/>
      <c r="L12" s="6" t="s">
        <v>32</v>
      </c>
      <c r="M12" s="6" t="s">
        <v>58</v>
      </c>
      <c r="N12" s="8">
        <f t="shared" ca="1" si="0"/>
        <v>14</v>
      </c>
      <c r="O12" s="6" t="str">
        <f t="shared" ca="1" si="1"/>
        <v>8-14 Days</v>
      </c>
      <c r="P12" s="6" t="str">
        <f t="shared" ca="1" si="2"/>
        <v>Overdue</v>
      </c>
    </row>
    <row r="13" spans="1:16" x14ac:dyDescent="0.35">
      <c r="A13" s="6" t="s">
        <v>59</v>
      </c>
      <c r="B13" s="6" t="s">
        <v>53</v>
      </c>
      <c r="C13" s="6" t="s">
        <v>54</v>
      </c>
      <c r="D13" s="6" t="s">
        <v>55</v>
      </c>
      <c r="E13" s="6" t="s">
        <v>60</v>
      </c>
      <c r="F13" s="6" t="s">
        <v>38</v>
      </c>
      <c r="G13" s="6" t="s">
        <v>61</v>
      </c>
      <c r="H13" s="6" t="s">
        <v>31</v>
      </c>
      <c r="I13" s="7">
        <v>46119</v>
      </c>
      <c r="J13" s="7">
        <v>46121</v>
      </c>
      <c r="K13" s="7"/>
      <c r="L13" s="6" t="s">
        <v>32</v>
      </c>
      <c r="M13" s="6" t="s">
        <v>58</v>
      </c>
      <c r="N13" s="8">
        <f t="shared" ca="1" si="0"/>
        <v>6</v>
      </c>
      <c r="O13" s="6" t="str">
        <f t="shared" ca="1" si="1"/>
        <v>4-7 Days</v>
      </c>
      <c r="P13" s="6" t="str">
        <f t="shared" ca="1" si="2"/>
        <v>Overdue</v>
      </c>
    </row>
    <row r="14" spans="1:16" x14ac:dyDescent="0.35">
      <c r="A14" s="6" t="s">
        <v>62</v>
      </c>
      <c r="B14" s="6" t="s">
        <v>53</v>
      </c>
      <c r="C14" s="6" t="s">
        <v>63</v>
      </c>
      <c r="D14" s="6" t="s">
        <v>64</v>
      </c>
      <c r="E14" s="6" t="s">
        <v>65</v>
      </c>
      <c r="F14" s="6" t="s">
        <v>29</v>
      </c>
      <c r="G14" s="6" t="s">
        <v>23</v>
      </c>
      <c r="H14" s="6" t="s">
        <v>45</v>
      </c>
      <c r="I14" s="7">
        <v>46115</v>
      </c>
      <c r="J14" s="7">
        <v>46121</v>
      </c>
      <c r="K14" s="7">
        <v>46121</v>
      </c>
      <c r="L14" s="6" t="s">
        <v>25</v>
      </c>
      <c r="M14" s="6" t="s">
        <v>26</v>
      </c>
      <c r="N14" s="8">
        <f t="shared" ca="1" si="0"/>
        <v>6</v>
      </c>
      <c r="O14" s="6" t="str">
        <f t="shared" ca="1" si="1"/>
        <v>4-7 Days</v>
      </c>
      <c r="P14" s="6" t="str">
        <f t="shared" ca="1" si="2"/>
        <v>On Track</v>
      </c>
    </row>
    <row r="15" spans="1:16" x14ac:dyDescent="0.35">
      <c r="A15" s="6" t="s">
        <v>66</v>
      </c>
      <c r="B15" s="6" t="s">
        <v>53</v>
      </c>
      <c r="C15" s="6" t="s">
        <v>63</v>
      </c>
      <c r="D15" s="6" t="s">
        <v>64</v>
      </c>
      <c r="E15" s="6" t="s">
        <v>67</v>
      </c>
      <c r="F15" s="6" t="s">
        <v>43</v>
      </c>
      <c r="G15" s="6" t="s">
        <v>30</v>
      </c>
      <c r="H15" s="6" t="s">
        <v>24</v>
      </c>
      <c r="I15" s="7">
        <v>46113</v>
      </c>
      <c r="J15" s="7">
        <v>46119</v>
      </c>
      <c r="K15" s="7"/>
      <c r="L15" s="6" t="s">
        <v>32</v>
      </c>
      <c r="M15" s="6" t="s">
        <v>33</v>
      </c>
      <c r="N15" s="8">
        <f t="shared" ca="1" si="0"/>
        <v>12</v>
      </c>
      <c r="O15" s="6" t="str">
        <f t="shared" ca="1" si="1"/>
        <v>8-14 Days</v>
      </c>
      <c r="P15" s="6" t="str">
        <f t="shared" ca="1" si="2"/>
        <v>Overdue</v>
      </c>
    </row>
    <row r="16" spans="1:16" x14ac:dyDescent="0.35">
      <c r="A16" s="6" t="s">
        <v>68</v>
      </c>
      <c r="B16" s="6" t="s">
        <v>69</v>
      </c>
      <c r="C16" s="6" t="s">
        <v>70</v>
      </c>
      <c r="D16" s="6" t="s">
        <v>71</v>
      </c>
      <c r="E16" s="6" t="s">
        <v>72</v>
      </c>
      <c r="F16" s="6" t="s">
        <v>29</v>
      </c>
      <c r="G16" s="6" t="s">
        <v>73</v>
      </c>
      <c r="H16" s="6" t="s">
        <v>24</v>
      </c>
      <c r="I16" s="7">
        <v>46120</v>
      </c>
      <c r="J16" s="7">
        <v>46124</v>
      </c>
      <c r="K16" s="7"/>
      <c r="L16" s="6" t="s">
        <v>32</v>
      </c>
      <c r="M16" s="6" t="s">
        <v>40</v>
      </c>
      <c r="N16" s="8">
        <f t="shared" ca="1" si="0"/>
        <v>5</v>
      </c>
      <c r="O16" s="6" t="str">
        <f t="shared" ca="1" si="1"/>
        <v>4-7 Days</v>
      </c>
      <c r="P16" s="6" t="str">
        <f t="shared" ca="1" si="2"/>
        <v>Overdue</v>
      </c>
    </row>
    <row r="17" spans="1:16" x14ac:dyDescent="0.35">
      <c r="A17" s="6" t="s">
        <v>74</v>
      </c>
      <c r="B17" s="6" t="s">
        <v>69</v>
      </c>
      <c r="C17" s="6" t="s">
        <v>70</v>
      </c>
      <c r="D17" s="6" t="s">
        <v>71</v>
      </c>
      <c r="E17" s="6" t="s">
        <v>75</v>
      </c>
      <c r="F17" s="6" t="s">
        <v>76</v>
      </c>
      <c r="G17" s="6" t="s">
        <v>44</v>
      </c>
      <c r="H17" s="6" t="s">
        <v>45</v>
      </c>
      <c r="I17" s="7">
        <v>46109</v>
      </c>
      <c r="J17" s="7">
        <v>46113</v>
      </c>
      <c r="K17" s="7">
        <v>46114</v>
      </c>
      <c r="L17" s="6" t="s">
        <v>25</v>
      </c>
      <c r="M17" s="6" t="s">
        <v>26</v>
      </c>
      <c r="N17" s="8">
        <f t="shared" ca="1" si="0"/>
        <v>5</v>
      </c>
      <c r="O17" s="6" t="str">
        <f t="shared" ca="1" si="1"/>
        <v>4-7 Days</v>
      </c>
      <c r="P17" s="6" t="str">
        <f t="shared" ca="1" si="2"/>
        <v>On Track</v>
      </c>
    </row>
    <row r="18" spans="1:16" x14ac:dyDescent="0.35">
      <c r="I18" s="1"/>
      <c r="J18" s="1"/>
      <c r="K18" s="1"/>
      <c r="N18" s="2"/>
    </row>
    <row r="19" spans="1:16" x14ac:dyDescent="0.35">
      <c r="I19" s="1"/>
      <c r="J19" s="1"/>
      <c r="K19" s="1"/>
      <c r="N19" s="2"/>
    </row>
    <row r="20" spans="1:16" x14ac:dyDescent="0.35">
      <c r="I20" s="1"/>
      <c r="J20" s="1"/>
      <c r="K20" s="1"/>
      <c r="N20" s="2"/>
    </row>
    <row r="21" spans="1:16" x14ac:dyDescent="0.35">
      <c r="I21" s="1"/>
      <c r="J21" s="1"/>
      <c r="K21" s="1"/>
      <c r="N21" s="2"/>
    </row>
    <row r="22" spans="1:16" x14ac:dyDescent="0.35">
      <c r="I22" s="1"/>
      <c r="J22" s="1"/>
      <c r="K22" s="1"/>
      <c r="N22" s="2"/>
    </row>
    <row r="23" spans="1:16" x14ac:dyDescent="0.35">
      <c r="I23" s="1"/>
      <c r="J23" s="1"/>
      <c r="K23" s="1"/>
      <c r="N23" s="2"/>
    </row>
    <row r="24" spans="1:16" x14ac:dyDescent="0.35">
      <c r="I24" s="1"/>
      <c r="J24" s="1"/>
      <c r="K24" s="1"/>
      <c r="N24" s="2"/>
    </row>
    <row r="25" spans="1:16" x14ac:dyDescent="0.35">
      <c r="I25" s="1"/>
      <c r="J25" s="1"/>
      <c r="K25" s="1"/>
      <c r="N25" s="2"/>
    </row>
    <row r="26" spans="1:16" x14ac:dyDescent="0.35">
      <c r="I26" s="1"/>
      <c r="J26" s="1"/>
      <c r="K26" s="1"/>
      <c r="N26" s="2"/>
    </row>
    <row r="27" spans="1:16" x14ac:dyDescent="0.35">
      <c r="I27" s="1"/>
      <c r="J27" s="1"/>
      <c r="K27" s="1"/>
      <c r="N27" s="2"/>
    </row>
    <row r="28" spans="1:16" x14ac:dyDescent="0.35">
      <c r="I28" s="1"/>
      <c r="J28" s="1"/>
      <c r="K28" s="1"/>
      <c r="N28" s="2"/>
    </row>
    <row r="29" spans="1:16" x14ac:dyDescent="0.35">
      <c r="I29" s="1"/>
      <c r="J29" s="1"/>
      <c r="K29" s="1"/>
      <c r="N29" s="2"/>
    </row>
    <row r="30" spans="1:16" x14ac:dyDescent="0.35">
      <c r="I30" s="1"/>
      <c r="J30" s="1"/>
      <c r="K30" s="1"/>
      <c r="N30" s="2"/>
    </row>
    <row r="31" spans="1:16" x14ac:dyDescent="0.35">
      <c r="I31" s="1"/>
      <c r="J31" s="1"/>
      <c r="K31" s="1"/>
      <c r="N31" s="2"/>
    </row>
    <row r="32" spans="1:16" x14ac:dyDescent="0.35">
      <c r="I32" s="1"/>
      <c r="J32" s="1"/>
      <c r="K32" s="1"/>
      <c r="N32" s="2"/>
    </row>
    <row r="33" spans="9:14" x14ac:dyDescent="0.35">
      <c r="I33" s="1"/>
      <c r="J33" s="1"/>
      <c r="K33" s="1"/>
      <c r="N33" s="2"/>
    </row>
    <row r="34" spans="9:14" x14ac:dyDescent="0.35">
      <c r="I34" s="1"/>
      <c r="J34" s="1"/>
      <c r="K34" s="1"/>
      <c r="N34" s="2"/>
    </row>
    <row r="35" spans="9:14" x14ac:dyDescent="0.35">
      <c r="I35" s="1"/>
      <c r="J35" s="1"/>
      <c r="K35" s="1"/>
      <c r="N35" s="2"/>
    </row>
    <row r="36" spans="9:14" x14ac:dyDescent="0.35">
      <c r="I36" s="1"/>
      <c r="J36" s="1"/>
      <c r="K36" s="1"/>
      <c r="N36" s="2"/>
    </row>
    <row r="37" spans="9:14" x14ac:dyDescent="0.35">
      <c r="I37" s="1"/>
      <c r="J37" s="1"/>
      <c r="K37" s="1"/>
      <c r="N37" s="2"/>
    </row>
    <row r="38" spans="9:14" x14ac:dyDescent="0.35">
      <c r="I38" s="1"/>
      <c r="J38" s="1"/>
      <c r="K38" s="1"/>
      <c r="N38" s="2"/>
    </row>
    <row r="39" spans="9:14" x14ac:dyDescent="0.35">
      <c r="I39" s="1"/>
      <c r="J39" s="1"/>
      <c r="K39" s="1"/>
      <c r="N39" s="2"/>
    </row>
    <row r="40" spans="9:14" x14ac:dyDescent="0.35">
      <c r="I40" s="1"/>
      <c r="J40" s="1"/>
      <c r="K40" s="1"/>
      <c r="N40" s="2"/>
    </row>
    <row r="41" spans="9:14" x14ac:dyDescent="0.35">
      <c r="I41" s="1"/>
      <c r="J41" s="1"/>
      <c r="K41" s="1"/>
      <c r="N41" s="2"/>
    </row>
    <row r="42" spans="9:14" x14ac:dyDescent="0.35">
      <c r="I42" s="1"/>
      <c r="J42" s="1"/>
      <c r="K42" s="1"/>
      <c r="N42" s="2"/>
    </row>
    <row r="43" spans="9:14" x14ac:dyDescent="0.35">
      <c r="I43" s="1"/>
      <c r="J43" s="1"/>
      <c r="K43" s="1"/>
      <c r="N43" s="2"/>
    </row>
    <row r="44" spans="9:14" x14ac:dyDescent="0.35">
      <c r="I44" s="1"/>
      <c r="J44" s="1"/>
      <c r="K44" s="1"/>
      <c r="N44" s="2"/>
    </row>
    <row r="45" spans="9:14" x14ac:dyDescent="0.35">
      <c r="I45" s="1"/>
      <c r="J45" s="1"/>
      <c r="K45" s="1"/>
      <c r="N45" s="2"/>
    </row>
    <row r="46" spans="9:14" x14ac:dyDescent="0.35">
      <c r="I46" s="1"/>
      <c r="J46" s="1"/>
      <c r="K46" s="1"/>
      <c r="N46" s="2"/>
    </row>
    <row r="47" spans="9:14" x14ac:dyDescent="0.35">
      <c r="I47" s="1"/>
      <c r="J47" s="1"/>
      <c r="K47" s="1"/>
      <c r="N47" s="2"/>
    </row>
    <row r="48" spans="9:14" x14ac:dyDescent="0.35">
      <c r="I48" s="1"/>
      <c r="J48" s="1"/>
      <c r="K48" s="1"/>
      <c r="N48" s="2"/>
    </row>
    <row r="49" spans="9:14" x14ac:dyDescent="0.35">
      <c r="I49" s="1"/>
      <c r="J49" s="1"/>
      <c r="K49" s="1"/>
      <c r="N49" s="2"/>
    </row>
    <row r="50" spans="9:14" x14ac:dyDescent="0.35">
      <c r="I50" s="1"/>
      <c r="J50" s="1"/>
      <c r="K50" s="1"/>
      <c r="N50" s="2"/>
    </row>
    <row r="51" spans="9:14" x14ac:dyDescent="0.35">
      <c r="I51" s="1"/>
      <c r="J51" s="1"/>
      <c r="K51" s="1"/>
      <c r="N51" s="2"/>
    </row>
    <row r="52" spans="9:14" x14ac:dyDescent="0.35">
      <c r="I52" s="1"/>
      <c r="J52" s="1"/>
      <c r="K52" s="1"/>
      <c r="N52" s="2"/>
    </row>
    <row r="53" spans="9:14" x14ac:dyDescent="0.35">
      <c r="I53" s="1"/>
      <c r="J53" s="1"/>
      <c r="K53" s="1"/>
      <c r="N53" s="2"/>
    </row>
    <row r="54" spans="9:14" x14ac:dyDescent="0.35">
      <c r="I54" s="1"/>
      <c r="J54" s="1"/>
      <c r="K54" s="1"/>
      <c r="N54" s="2"/>
    </row>
    <row r="55" spans="9:14" x14ac:dyDescent="0.35">
      <c r="I55" s="1"/>
      <c r="J55" s="1"/>
      <c r="K55" s="1"/>
      <c r="N55" s="2"/>
    </row>
    <row r="56" spans="9:14" x14ac:dyDescent="0.35">
      <c r="I56" s="1"/>
      <c r="J56" s="1"/>
      <c r="K56" s="1"/>
      <c r="N56" s="2"/>
    </row>
    <row r="57" spans="9:14" x14ac:dyDescent="0.35">
      <c r="I57" s="1"/>
      <c r="J57" s="1"/>
      <c r="K57" s="1"/>
      <c r="N57" s="2"/>
    </row>
    <row r="58" spans="9:14" x14ac:dyDescent="0.35">
      <c r="I58" s="1"/>
      <c r="J58" s="1"/>
      <c r="K58" s="1"/>
      <c r="N58" s="2"/>
    </row>
    <row r="59" spans="9:14" x14ac:dyDescent="0.35">
      <c r="I59" s="1"/>
      <c r="J59" s="1"/>
      <c r="K59" s="1"/>
      <c r="N59" s="2"/>
    </row>
    <row r="60" spans="9:14" x14ac:dyDescent="0.35">
      <c r="I60" s="1"/>
      <c r="J60" s="1"/>
      <c r="K60" s="1"/>
      <c r="N60" s="2"/>
    </row>
    <row r="61" spans="9:14" x14ac:dyDescent="0.35">
      <c r="I61" s="1"/>
      <c r="J61" s="1"/>
      <c r="K61" s="1"/>
      <c r="N61" s="2"/>
    </row>
    <row r="62" spans="9:14" x14ac:dyDescent="0.35">
      <c r="I62" s="1"/>
      <c r="J62" s="1"/>
      <c r="K62" s="1"/>
      <c r="N62" s="2"/>
    </row>
    <row r="63" spans="9:14" x14ac:dyDescent="0.35">
      <c r="I63" s="1"/>
      <c r="J63" s="1"/>
      <c r="K63" s="1"/>
      <c r="N63" s="2"/>
    </row>
    <row r="64" spans="9:14" x14ac:dyDescent="0.35">
      <c r="I64" s="1"/>
      <c r="J64" s="1"/>
      <c r="K64" s="1"/>
      <c r="N64" s="2"/>
    </row>
    <row r="65" spans="9:14" x14ac:dyDescent="0.35">
      <c r="I65" s="1"/>
      <c r="J65" s="1"/>
      <c r="K65" s="1"/>
      <c r="N65" s="2"/>
    </row>
    <row r="66" spans="9:14" x14ac:dyDescent="0.35">
      <c r="I66" s="1"/>
      <c r="J66" s="1"/>
      <c r="K66" s="1"/>
      <c r="N66" s="2"/>
    </row>
    <row r="67" spans="9:14" x14ac:dyDescent="0.35">
      <c r="I67" s="1"/>
      <c r="J67" s="1"/>
      <c r="K67" s="1"/>
      <c r="N67" s="2"/>
    </row>
    <row r="68" spans="9:14" x14ac:dyDescent="0.35">
      <c r="I68" s="1"/>
      <c r="J68" s="1"/>
      <c r="K68" s="1"/>
      <c r="N68" s="2"/>
    </row>
    <row r="69" spans="9:14" x14ac:dyDescent="0.35">
      <c r="I69" s="1"/>
      <c r="J69" s="1"/>
      <c r="K69" s="1"/>
      <c r="N69" s="2"/>
    </row>
    <row r="70" spans="9:14" x14ac:dyDescent="0.35">
      <c r="I70" s="1"/>
      <c r="J70" s="1"/>
      <c r="K70" s="1"/>
      <c r="N70" s="2"/>
    </row>
    <row r="71" spans="9:14" x14ac:dyDescent="0.35">
      <c r="I71" s="1"/>
      <c r="J71" s="1"/>
      <c r="K71" s="1"/>
      <c r="N71" s="2"/>
    </row>
    <row r="72" spans="9:14" x14ac:dyDescent="0.35">
      <c r="I72" s="1"/>
      <c r="J72" s="1"/>
      <c r="K72" s="1"/>
      <c r="N72" s="2"/>
    </row>
    <row r="73" spans="9:14" x14ac:dyDescent="0.35">
      <c r="I73" s="1"/>
      <c r="J73" s="1"/>
      <c r="K73" s="1"/>
      <c r="N73" s="2"/>
    </row>
    <row r="74" spans="9:14" x14ac:dyDescent="0.35">
      <c r="I74" s="1"/>
      <c r="J74" s="1"/>
      <c r="K74" s="1"/>
      <c r="N74" s="2"/>
    </row>
    <row r="75" spans="9:14" x14ac:dyDescent="0.35">
      <c r="I75" s="1"/>
      <c r="J75" s="1"/>
      <c r="K75" s="1"/>
      <c r="N75" s="2"/>
    </row>
    <row r="76" spans="9:14" x14ac:dyDescent="0.35">
      <c r="I76" s="1"/>
      <c r="J76" s="1"/>
      <c r="K76" s="1"/>
      <c r="N76" s="2"/>
    </row>
    <row r="77" spans="9:14" x14ac:dyDescent="0.35">
      <c r="I77" s="1"/>
      <c r="J77" s="1"/>
      <c r="K77" s="1"/>
      <c r="N77" s="2"/>
    </row>
    <row r="78" spans="9:14" x14ac:dyDescent="0.35">
      <c r="I78" s="1"/>
      <c r="J78" s="1"/>
      <c r="K78" s="1"/>
      <c r="N78" s="2"/>
    </row>
    <row r="79" spans="9:14" x14ac:dyDescent="0.35">
      <c r="I79" s="1"/>
      <c r="J79" s="1"/>
      <c r="K79" s="1"/>
      <c r="N79" s="2"/>
    </row>
    <row r="80" spans="9:14" x14ac:dyDescent="0.35">
      <c r="I80" s="1"/>
      <c r="J80" s="1"/>
      <c r="K80" s="1"/>
      <c r="N80" s="2"/>
    </row>
    <row r="81" spans="9:14" x14ac:dyDescent="0.35">
      <c r="I81" s="1"/>
      <c r="J81" s="1"/>
      <c r="K81" s="1"/>
      <c r="N81" s="2"/>
    </row>
    <row r="82" spans="9:14" x14ac:dyDescent="0.35">
      <c r="I82" s="1"/>
      <c r="J82" s="1"/>
      <c r="K82" s="1"/>
      <c r="N82" s="2"/>
    </row>
    <row r="83" spans="9:14" x14ac:dyDescent="0.35">
      <c r="I83" s="1"/>
      <c r="J83" s="1"/>
      <c r="K83" s="1"/>
      <c r="N83" s="2"/>
    </row>
    <row r="84" spans="9:14" x14ac:dyDescent="0.35">
      <c r="I84" s="1"/>
      <c r="J84" s="1"/>
      <c r="K84" s="1"/>
      <c r="N84" s="2"/>
    </row>
    <row r="85" spans="9:14" x14ac:dyDescent="0.35">
      <c r="I85" s="1"/>
      <c r="J85" s="1"/>
      <c r="K85" s="1"/>
      <c r="N85" s="2"/>
    </row>
    <row r="86" spans="9:14" x14ac:dyDescent="0.35">
      <c r="I86" s="1"/>
      <c r="J86" s="1"/>
      <c r="K86" s="1"/>
      <c r="N86" s="2"/>
    </row>
    <row r="87" spans="9:14" x14ac:dyDescent="0.35">
      <c r="I87" s="1"/>
      <c r="J87" s="1"/>
      <c r="K87" s="1"/>
      <c r="N87" s="2"/>
    </row>
    <row r="88" spans="9:14" x14ac:dyDescent="0.35">
      <c r="I88" s="1"/>
      <c r="J88" s="1"/>
      <c r="K88" s="1"/>
      <c r="N88" s="2"/>
    </row>
    <row r="89" spans="9:14" x14ac:dyDescent="0.35">
      <c r="I89" s="1"/>
      <c r="J89" s="1"/>
      <c r="K89" s="1"/>
      <c r="N89" s="2"/>
    </row>
    <row r="90" spans="9:14" x14ac:dyDescent="0.35">
      <c r="I90" s="1"/>
      <c r="J90" s="1"/>
      <c r="K90" s="1"/>
      <c r="N90" s="2"/>
    </row>
    <row r="91" spans="9:14" x14ac:dyDescent="0.35">
      <c r="I91" s="1"/>
      <c r="J91" s="1"/>
      <c r="K91" s="1"/>
      <c r="N91" s="2"/>
    </row>
    <row r="92" spans="9:14" x14ac:dyDescent="0.35">
      <c r="I92" s="1"/>
      <c r="J92" s="1"/>
      <c r="K92" s="1"/>
      <c r="N92" s="2"/>
    </row>
    <row r="93" spans="9:14" x14ac:dyDescent="0.35">
      <c r="I93" s="1"/>
      <c r="J93" s="1"/>
      <c r="K93" s="1"/>
      <c r="N93" s="2"/>
    </row>
    <row r="94" spans="9:14" x14ac:dyDescent="0.35">
      <c r="I94" s="1"/>
      <c r="J94" s="1"/>
      <c r="K94" s="1"/>
      <c r="N94" s="2"/>
    </row>
    <row r="95" spans="9:14" x14ac:dyDescent="0.35">
      <c r="I95" s="1"/>
      <c r="J95" s="1"/>
      <c r="K95" s="1"/>
      <c r="N95" s="2"/>
    </row>
    <row r="96" spans="9:14" x14ac:dyDescent="0.35">
      <c r="I96" s="1"/>
      <c r="J96" s="1"/>
      <c r="K96" s="1"/>
      <c r="N96" s="2"/>
    </row>
    <row r="97" spans="9:14" x14ac:dyDescent="0.35">
      <c r="I97" s="1"/>
      <c r="J97" s="1"/>
      <c r="K97" s="1"/>
      <c r="N97" s="2"/>
    </row>
    <row r="98" spans="9:14" x14ac:dyDescent="0.35">
      <c r="I98" s="1"/>
      <c r="J98" s="1"/>
      <c r="K98" s="1"/>
      <c r="N98" s="2"/>
    </row>
    <row r="99" spans="9:14" x14ac:dyDescent="0.35">
      <c r="I99" s="1"/>
      <c r="J99" s="1"/>
      <c r="K99" s="1"/>
      <c r="N99" s="2"/>
    </row>
    <row r="100" spans="9:14" x14ac:dyDescent="0.35">
      <c r="I100" s="1"/>
      <c r="J100" s="1"/>
      <c r="K100" s="1"/>
      <c r="N100" s="2"/>
    </row>
    <row r="101" spans="9:14" x14ac:dyDescent="0.35">
      <c r="I101" s="1"/>
      <c r="J101" s="1"/>
      <c r="K101" s="1"/>
      <c r="N101" s="2"/>
    </row>
    <row r="102" spans="9:14" x14ac:dyDescent="0.35">
      <c r="I102" s="1"/>
      <c r="J102" s="1"/>
      <c r="K102" s="1"/>
      <c r="N102" s="2"/>
    </row>
    <row r="103" spans="9:14" x14ac:dyDescent="0.35">
      <c r="I103" s="1"/>
      <c r="J103" s="1"/>
      <c r="K103" s="1"/>
      <c r="N103" s="2"/>
    </row>
    <row r="104" spans="9:14" x14ac:dyDescent="0.35">
      <c r="I104" s="1"/>
      <c r="J104" s="1"/>
      <c r="K104" s="1"/>
      <c r="N104" s="2"/>
    </row>
    <row r="105" spans="9:14" x14ac:dyDescent="0.35">
      <c r="I105" s="1"/>
      <c r="J105" s="1"/>
      <c r="K105" s="1"/>
      <c r="N105" s="2"/>
    </row>
    <row r="106" spans="9:14" x14ac:dyDescent="0.35">
      <c r="I106" s="1"/>
      <c r="J106" s="1"/>
      <c r="K106" s="1"/>
      <c r="N106" s="2"/>
    </row>
    <row r="107" spans="9:14" x14ac:dyDescent="0.35">
      <c r="I107" s="1"/>
      <c r="J107" s="1"/>
      <c r="K107" s="1"/>
      <c r="N107" s="2"/>
    </row>
    <row r="108" spans="9:14" x14ac:dyDescent="0.35">
      <c r="I108" s="1"/>
      <c r="J108" s="1"/>
      <c r="K108" s="1"/>
      <c r="N108" s="2"/>
    </row>
    <row r="109" spans="9:14" x14ac:dyDescent="0.35">
      <c r="I109" s="1"/>
      <c r="J109" s="1"/>
      <c r="K109" s="1"/>
      <c r="N109" s="2"/>
    </row>
    <row r="110" spans="9:14" x14ac:dyDescent="0.35">
      <c r="I110" s="1"/>
      <c r="J110" s="1"/>
      <c r="K110" s="1"/>
      <c r="N110" s="2"/>
    </row>
    <row r="111" spans="9:14" x14ac:dyDescent="0.35">
      <c r="I111" s="1"/>
      <c r="J111" s="1"/>
      <c r="K111" s="1"/>
      <c r="N111" s="2"/>
    </row>
    <row r="112" spans="9:14" x14ac:dyDescent="0.35">
      <c r="I112" s="1"/>
      <c r="J112" s="1"/>
      <c r="K112" s="1"/>
      <c r="N112" s="2"/>
    </row>
    <row r="113" spans="9:14" x14ac:dyDescent="0.35">
      <c r="I113" s="1"/>
      <c r="J113" s="1"/>
      <c r="K113" s="1"/>
      <c r="N113" s="2"/>
    </row>
    <row r="114" spans="9:14" x14ac:dyDescent="0.35">
      <c r="I114" s="1"/>
      <c r="J114" s="1"/>
      <c r="K114" s="1"/>
      <c r="N114" s="2"/>
    </row>
    <row r="115" spans="9:14" x14ac:dyDescent="0.35">
      <c r="I115" s="1"/>
      <c r="J115" s="1"/>
      <c r="K115" s="1"/>
      <c r="N115" s="2"/>
    </row>
    <row r="116" spans="9:14" x14ac:dyDescent="0.35">
      <c r="I116" s="1"/>
      <c r="J116" s="1"/>
      <c r="K116" s="1"/>
      <c r="N116" s="2"/>
    </row>
    <row r="117" spans="9:14" x14ac:dyDescent="0.35">
      <c r="I117" s="1"/>
      <c r="J117" s="1"/>
      <c r="K117" s="1"/>
      <c r="N117" s="2"/>
    </row>
    <row r="118" spans="9:14" x14ac:dyDescent="0.35">
      <c r="I118" s="1"/>
      <c r="J118" s="1"/>
      <c r="K118" s="1"/>
      <c r="N118" s="2"/>
    </row>
    <row r="119" spans="9:14" x14ac:dyDescent="0.35">
      <c r="I119" s="1"/>
      <c r="J119" s="1"/>
      <c r="K119" s="1"/>
      <c r="N119" s="2"/>
    </row>
    <row r="120" spans="9:14" x14ac:dyDescent="0.35">
      <c r="I120" s="1"/>
      <c r="J120" s="1"/>
      <c r="K120" s="1"/>
      <c r="N120" s="2"/>
    </row>
    <row r="121" spans="9:14" x14ac:dyDescent="0.35">
      <c r="I121" s="1"/>
      <c r="J121" s="1"/>
      <c r="K121" s="1"/>
      <c r="N121" s="2"/>
    </row>
    <row r="122" spans="9:14" x14ac:dyDescent="0.35">
      <c r="I122" s="1"/>
      <c r="J122" s="1"/>
      <c r="K122" s="1"/>
      <c r="N122" s="2"/>
    </row>
    <row r="123" spans="9:14" x14ac:dyDescent="0.35">
      <c r="I123" s="1"/>
      <c r="J123" s="1"/>
      <c r="K123" s="1"/>
      <c r="N123" s="2"/>
    </row>
    <row r="124" spans="9:14" x14ac:dyDescent="0.35">
      <c r="I124" s="1"/>
      <c r="J124" s="1"/>
      <c r="K124" s="1"/>
      <c r="N124" s="2"/>
    </row>
    <row r="125" spans="9:14" x14ac:dyDescent="0.35">
      <c r="I125" s="1"/>
      <c r="J125" s="1"/>
      <c r="K125" s="1"/>
      <c r="N125" s="2"/>
    </row>
    <row r="126" spans="9:14" x14ac:dyDescent="0.35">
      <c r="I126" s="1"/>
      <c r="J126" s="1"/>
      <c r="K126" s="1"/>
      <c r="N126" s="2"/>
    </row>
    <row r="127" spans="9:14" x14ac:dyDescent="0.35">
      <c r="I127" s="1"/>
      <c r="J127" s="1"/>
      <c r="K127" s="1"/>
      <c r="N127" s="2"/>
    </row>
    <row r="128" spans="9:14" x14ac:dyDescent="0.35">
      <c r="I128" s="1"/>
      <c r="J128" s="1"/>
      <c r="K128" s="1"/>
      <c r="N128" s="2"/>
    </row>
    <row r="129" spans="9:14" x14ac:dyDescent="0.35">
      <c r="I129" s="1"/>
      <c r="J129" s="1"/>
      <c r="K129" s="1"/>
      <c r="N129" s="2"/>
    </row>
    <row r="130" spans="9:14" x14ac:dyDescent="0.35">
      <c r="I130" s="1"/>
      <c r="J130" s="1"/>
      <c r="K130" s="1"/>
      <c r="N130" s="2"/>
    </row>
    <row r="131" spans="9:14" x14ac:dyDescent="0.35">
      <c r="I131" s="1"/>
      <c r="J131" s="1"/>
      <c r="K131" s="1"/>
      <c r="N131" s="2"/>
    </row>
    <row r="132" spans="9:14" x14ac:dyDescent="0.35">
      <c r="I132" s="1"/>
      <c r="J132" s="1"/>
      <c r="K132" s="1"/>
      <c r="N132" s="2"/>
    </row>
    <row r="133" spans="9:14" x14ac:dyDescent="0.35">
      <c r="I133" s="1"/>
      <c r="J133" s="1"/>
      <c r="K133" s="1"/>
      <c r="N133" s="2"/>
    </row>
    <row r="134" spans="9:14" x14ac:dyDescent="0.35">
      <c r="I134" s="1"/>
      <c r="J134" s="1"/>
      <c r="K134" s="1"/>
      <c r="N134" s="2"/>
    </row>
    <row r="135" spans="9:14" x14ac:dyDescent="0.35">
      <c r="I135" s="1"/>
      <c r="J135" s="1"/>
      <c r="K135" s="1"/>
      <c r="N135" s="2"/>
    </row>
    <row r="136" spans="9:14" x14ac:dyDescent="0.35">
      <c r="I136" s="1"/>
      <c r="J136" s="1"/>
      <c r="K136" s="1"/>
      <c r="N136" s="2"/>
    </row>
    <row r="137" spans="9:14" x14ac:dyDescent="0.35">
      <c r="I137" s="1"/>
      <c r="J137" s="1"/>
      <c r="K137" s="1"/>
      <c r="N137" s="2"/>
    </row>
    <row r="138" spans="9:14" x14ac:dyDescent="0.35">
      <c r="I138" s="1"/>
      <c r="J138" s="1"/>
      <c r="K138" s="1"/>
      <c r="N138" s="2"/>
    </row>
    <row r="139" spans="9:14" x14ac:dyDescent="0.35">
      <c r="I139" s="1"/>
      <c r="J139" s="1"/>
      <c r="K139" s="1"/>
      <c r="N139" s="2"/>
    </row>
    <row r="140" spans="9:14" x14ac:dyDescent="0.35">
      <c r="I140" s="1"/>
      <c r="J140" s="1"/>
      <c r="K140" s="1"/>
      <c r="N140" s="2"/>
    </row>
    <row r="141" spans="9:14" x14ac:dyDescent="0.35">
      <c r="I141" s="1"/>
      <c r="J141" s="1"/>
      <c r="K141" s="1"/>
      <c r="N141" s="2"/>
    </row>
    <row r="142" spans="9:14" x14ac:dyDescent="0.35">
      <c r="I142" s="1"/>
      <c r="J142" s="1"/>
      <c r="K142" s="1"/>
      <c r="N142" s="2"/>
    </row>
    <row r="143" spans="9:14" x14ac:dyDescent="0.35">
      <c r="I143" s="1"/>
      <c r="J143" s="1"/>
      <c r="K143" s="1"/>
      <c r="N143" s="2"/>
    </row>
    <row r="144" spans="9:14" x14ac:dyDescent="0.35">
      <c r="I144" s="1"/>
      <c r="J144" s="1"/>
      <c r="K144" s="1"/>
      <c r="N144" s="2"/>
    </row>
    <row r="145" spans="9:14" x14ac:dyDescent="0.35">
      <c r="I145" s="1"/>
      <c r="J145" s="1"/>
      <c r="K145" s="1"/>
      <c r="N145" s="2"/>
    </row>
    <row r="146" spans="9:14" x14ac:dyDescent="0.35">
      <c r="I146" s="1"/>
      <c r="J146" s="1"/>
      <c r="K146" s="1"/>
      <c r="N146" s="2"/>
    </row>
    <row r="147" spans="9:14" x14ac:dyDescent="0.35">
      <c r="I147" s="1"/>
      <c r="J147" s="1"/>
      <c r="K147" s="1"/>
      <c r="N147" s="2"/>
    </row>
    <row r="148" spans="9:14" x14ac:dyDescent="0.35">
      <c r="I148" s="1"/>
      <c r="J148" s="1"/>
      <c r="K148" s="1"/>
      <c r="N148" s="2"/>
    </row>
    <row r="149" spans="9:14" x14ac:dyDescent="0.35">
      <c r="I149" s="1"/>
      <c r="J149" s="1"/>
      <c r="K149" s="1"/>
      <c r="N149" s="2"/>
    </row>
    <row r="150" spans="9:14" x14ac:dyDescent="0.35">
      <c r="I150" s="1"/>
      <c r="J150" s="1"/>
      <c r="K150" s="1"/>
      <c r="N150" s="2"/>
    </row>
    <row r="151" spans="9:14" x14ac:dyDescent="0.35">
      <c r="I151" s="1"/>
      <c r="J151" s="1"/>
      <c r="K151" s="1"/>
      <c r="N151" s="2"/>
    </row>
    <row r="152" spans="9:14" x14ac:dyDescent="0.35">
      <c r="I152" s="1"/>
      <c r="J152" s="1"/>
      <c r="K152" s="1"/>
      <c r="N152" s="2"/>
    </row>
    <row r="153" spans="9:14" x14ac:dyDescent="0.35">
      <c r="I153" s="1"/>
      <c r="J153" s="1"/>
      <c r="K153" s="1"/>
      <c r="N153" s="2"/>
    </row>
    <row r="154" spans="9:14" x14ac:dyDescent="0.35">
      <c r="I154" s="1"/>
      <c r="J154" s="1"/>
      <c r="K154" s="1"/>
      <c r="N154" s="2"/>
    </row>
    <row r="155" spans="9:14" x14ac:dyDescent="0.35">
      <c r="I155" s="1"/>
      <c r="J155" s="1"/>
      <c r="K155" s="1"/>
      <c r="N155" s="2"/>
    </row>
    <row r="156" spans="9:14" x14ac:dyDescent="0.35">
      <c r="I156" s="1"/>
      <c r="J156" s="1"/>
      <c r="K156" s="1"/>
      <c r="N156" s="2"/>
    </row>
    <row r="157" spans="9:14" x14ac:dyDescent="0.35">
      <c r="I157" s="1"/>
      <c r="J157" s="1"/>
      <c r="K157" s="1"/>
      <c r="N157" s="2"/>
    </row>
    <row r="158" spans="9:14" x14ac:dyDescent="0.35">
      <c r="I158" s="1"/>
      <c r="J158" s="1"/>
      <c r="K158" s="1"/>
      <c r="N158" s="2"/>
    </row>
    <row r="159" spans="9:14" x14ac:dyDescent="0.35">
      <c r="I159" s="1"/>
      <c r="J159" s="1"/>
      <c r="K159" s="1"/>
      <c r="N159" s="2"/>
    </row>
    <row r="160" spans="9:14" x14ac:dyDescent="0.35">
      <c r="I160" s="1"/>
      <c r="J160" s="1"/>
      <c r="K160" s="1"/>
      <c r="N160" s="2"/>
    </row>
    <row r="161" spans="9:14" x14ac:dyDescent="0.35">
      <c r="I161" s="1"/>
      <c r="J161" s="1"/>
      <c r="K161" s="1"/>
      <c r="N161" s="2"/>
    </row>
    <row r="162" spans="9:14" x14ac:dyDescent="0.35">
      <c r="I162" s="1"/>
      <c r="J162" s="1"/>
      <c r="K162" s="1"/>
      <c r="N162" s="2"/>
    </row>
    <row r="163" spans="9:14" x14ac:dyDescent="0.35">
      <c r="I163" s="1"/>
      <c r="J163" s="1"/>
      <c r="K163" s="1"/>
      <c r="N163" s="2"/>
    </row>
    <row r="164" spans="9:14" x14ac:dyDescent="0.35">
      <c r="I164" s="1"/>
      <c r="J164" s="1"/>
      <c r="K164" s="1"/>
      <c r="N164" s="2"/>
    </row>
    <row r="165" spans="9:14" x14ac:dyDescent="0.35">
      <c r="I165" s="1"/>
      <c r="J165" s="1"/>
      <c r="K165" s="1"/>
      <c r="N165" s="2"/>
    </row>
    <row r="166" spans="9:14" x14ac:dyDescent="0.35">
      <c r="I166" s="1"/>
      <c r="J166" s="1"/>
      <c r="K166" s="1"/>
      <c r="N166" s="2"/>
    </row>
    <row r="167" spans="9:14" x14ac:dyDescent="0.35">
      <c r="I167" s="1"/>
      <c r="J167" s="1"/>
      <c r="K167" s="1"/>
      <c r="N167" s="2"/>
    </row>
    <row r="168" spans="9:14" x14ac:dyDescent="0.35">
      <c r="I168" s="1"/>
      <c r="J168" s="1"/>
      <c r="K168" s="1"/>
      <c r="N168" s="2"/>
    </row>
    <row r="169" spans="9:14" x14ac:dyDescent="0.35">
      <c r="I169" s="1"/>
      <c r="J169" s="1"/>
      <c r="K169" s="1"/>
      <c r="N169" s="2"/>
    </row>
    <row r="170" spans="9:14" x14ac:dyDescent="0.35">
      <c r="I170" s="1"/>
      <c r="J170" s="1"/>
      <c r="K170" s="1"/>
      <c r="N170" s="2"/>
    </row>
    <row r="171" spans="9:14" x14ac:dyDescent="0.35">
      <c r="I171" s="1"/>
      <c r="J171" s="1"/>
      <c r="K171" s="1"/>
      <c r="N171" s="2"/>
    </row>
    <row r="172" spans="9:14" x14ac:dyDescent="0.35">
      <c r="I172" s="1"/>
      <c r="J172" s="1"/>
      <c r="K172" s="1"/>
      <c r="N172" s="2"/>
    </row>
    <row r="173" spans="9:14" x14ac:dyDescent="0.35">
      <c r="I173" s="1"/>
      <c r="J173" s="1"/>
      <c r="K173" s="1"/>
      <c r="N173" s="2"/>
    </row>
    <row r="174" spans="9:14" x14ac:dyDescent="0.35">
      <c r="I174" s="1"/>
      <c r="J174" s="1"/>
      <c r="K174" s="1"/>
      <c r="N174" s="2"/>
    </row>
    <row r="175" spans="9:14" x14ac:dyDescent="0.35">
      <c r="I175" s="1"/>
      <c r="J175" s="1"/>
      <c r="K175" s="1"/>
      <c r="N175" s="2"/>
    </row>
    <row r="176" spans="9:14" x14ac:dyDescent="0.35">
      <c r="I176" s="1"/>
      <c r="J176" s="1"/>
      <c r="K176" s="1"/>
      <c r="N176" s="2"/>
    </row>
    <row r="177" spans="9:14" x14ac:dyDescent="0.35">
      <c r="I177" s="1"/>
      <c r="J177" s="1"/>
      <c r="K177" s="1"/>
      <c r="N177" s="2"/>
    </row>
    <row r="178" spans="9:14" x14ac:dyDescent="0.35">
      <c r="I178" s="1"/>
      <c r="J178" s="1"/>
      <c r="K178" s="1"/>
      <c r="N178" s="2"/>
    </row>
    <row r="179" spans="9:14" x14ac:dyDescent="0.35">
      <c r="I179" s="1"/>
      <c r="J179" s="1"/>
      <c r="K179" s="1"/>
      <c r="N179" s="2"/>
    </row>
    <row r="180" spans="9:14" x14ac:dyDescent="0.35">
      <c r="I180" s="1"/>
      <c r="J180" s="1"/>
      <c r="K180" s="1"/>
      <c r="N180" s="2"/>
    </row>
    <row r="181" spans="9:14" x14ac:dyDescent="0.35">
      <c r="I181" s="1"/>
      <c r="J181" s="1"/>
      <c r="K181" s="1"/>
      <c r="N181" s="2"/>
    </row>
    <row r="182" spans="9:14" x14ac:dyDescent="0.35">
      <c r="I182" s="1"/>
      <c r="J182" s="1"/>
      <c r="K182" s="1"/>
      <c r="N182" s="2"/>
    </row>
    <row r="183" spans="9:14" x14ac:dyDescent="0.35">
      <c r="I183" s="1"/>
      <c r="J183" s="1"/>
      <c r="K183" s="1"/>
      <c r="N183" s="2"/>
    </row>
    <row r="184" spans="9:14" x14ac:dyDescent="0.35">
      <c r="I184" s="1"/>
      <c r="J184" s="1"/>
      <c r="K184" s="1"/>
      <c r="N184" s="2"/>
    </row>
    <row r="185" spans="9:14" x14ac:dyDescent="0.35">
      <c r="I185" s="1"/>
      <c r="J185" s="1"/>
      <c r="K185" s="1"/>
      <c r="N185" s="2"/>
    </row>
    <row r="186" spans="9:14" x14ac:dyDescent="0.35">
      <c r="I186" s="1"/>
      <c r="J186" s="1"/>
      <c r="K186" s="1"/>
      <c r="N186" s="2"/>
    </row>
    <row r="187" spans="9:14" x14ac:dyDescent="0.35">
      <c r="I187" s="1"/>
      <c r="J187" s="1"/>
      <c r="K187" s="1"/>
      <c r="N187" s="2"/>
    </row>
    <row r="188" spans="9:14" x14ac:dyDescent="0.35">
      <c r="I188" s="1"/>
      <c r="J188" s="1"/>
      <c r="K188" s="1"/>
      <c r="N188" s="2"/>
    </row>
    <row r="189" spans="9:14" x14ac:dyDescent="0.35">
      <c r="I189" s="1"/>
      <c r="J189" s="1"/>
      <c r="K189" s="1"/>
      <c r="N189" s="2"/>
    </row>
    <row r="190" spans="9:14" x14ac:dyDescent="0.35">
      <c r="I190" s="1"/>
      <c r="J190" s="1"/>
      <c r="K190" s="1"/>
      <c r="N190" s="2"/>
    </row>
    <row r="191" spans="9:14" x14ac:dyDescent="0.35">
      <c r="I191" s="1"/>
      <c r="J191" s="1"/>
      <c r="K191" s="1"/>
      <c r="N191" s="2"/>
    </row>
    <row r="192" spans="9:14" x14ac:dyDescent="0.35">
      <c r="I192" s="1"/>
      <c r="J192" s="1"/>
      <c r="K192" s="1"/>
      <c r="N192" s="2"/>
    </row>
    <row r="193" spans="9:14" x14ac:dyDescent="0.35">
      <c r="I193" s="1"/>
      <c r="J193" s="1"/>
      <c r="K193" s="1"/>
      <c r="N193" s="2"/>
    </row>
    <row r="194" spans="9:14" x14ac:dyDescent="0.35">
      <c r="I194" s="1"/>
      <c r="J194" s="1"/>
      <c r="K194" s="1"/>
      <c r="N194" s="2"/>
    </row>
    <row r="195" spans="9:14" x14ac:dyDescent="0.35">
      <c r="I195" s="1"/>
      <c r="J195" s="1"/>
      <c r="K195" s="1"/>
      <c r="N195" s="2"/>
    </row>
    <row r="196" spans="9:14" x14ac:dyDescent="0.35">
      <c r="I196" s="1"/>
      <c r="J196" s="1"/>
      <c r="K196" s="1"/>
      <c r="N196" s="2"/>
    </row>
    <row r="197" spans="9:14" x14ac:dyDescent="0.35">
      <c r="I197" s="1"/>
      <c r="J197" s="1"/>
      <c r="K197" s="1"/>
      <c r="N197" s="2"/>
    </row>
    <row r="198" spans="9:14" x14ac:dyDescent="0.35">
      <c r="I198" s="1"/>
      <c r="J198" s="1"/>
      <c r="K198" s="1"/>
      <c r="N198" s="2"/>
    </row>
    <row r="199" spans="9:14" x14ac:dyDescent="0.35">
      <c r="I199" s="1"/>
      <c r="J199" s="1"/>
      <c r="K199" s="1"/>
      <c r="N199" s="2"/>
    </row>
    <row r="200" spans="9:14" x14ac:dyDescent="0.35">
      <c r="I200" s="1"/>
      <c r="J200" s="1"/>
      <c r="K200" s="1"/>
      <c r="N200" s="2"/>
    </row>
    <row r="201" spans="9:14" x14ac:dyDescent="0.35">
      <c r="I201" s="1"/>
      <c r="J201" s="1"/>
      <c r="K201" s="1"/>
      <c r="N201" s="2"/>
    </row>
    <row r="202" spans="9:14" x14ac:dyDescent="0.35">
      <c r="I202" s="1"/>
      <c r="J202" s="1"/>
      <c r="K202" s="1"/>
      <c r="N202" s="2"/>
    </row>
  </sheetData>
  <sheetProtection sheet="1" objects="1" scenarios="1" selectLockedCells="1" selectUnlockedCells="1"/>
  <autoFilter ref="D5:P5" xr:uid="{00000000-0001-0000-0100-000000000000}"/>
  <mergeCells count="1">
    <mergeCell ref="A3:P3"/>
  </mergeCells>
  <conditionalFormatting sqref="L6:L202">
    <cfRule type="expression" dxfId="2" priority="2" stopIfTrue="1">
      <formula>$L6="Open"</formula>
    </cfRule>
    <cfRule type="expression" dxfId="1" priority="3" stopIfTrue="1">
      <formula>$L6="Closed"</formula>
    </cfRule>
  </conditionalFormatting>
  <conditionalFormatting sqref="P6:P202">
    <cfRule type="expression" dxfId="0" priority="1" stopIfTrue="1">
      <formula>$P6="Overdue"</formula>
    </cfRule>
  </conditionalFormatting>
  <dataValidations count="3">
    <dataValidation type="list" allowBlank="1" sqref="L6:L202" xr:uid="{00000000-0002-0000-0100-000000000000}">
      <formula1>"Open,Closed"</formula1>
    </dataValidation>
    <dataValidation type="list" allowBlank="1" sqref="H6:H202" xr:uid="{00000000-0002-0000-0100-000001000000}">
      <formula1>"Low,Medium,High,Critical"</formula1>
    </dataValidation>
    <dataValidation type="list" allowBlank="1" sqref="G6:G202" xr:uid="{00000000-0002-0000-0100-000002000000}">
      <formula1>"Missing Data,Data Discrepancy,Protocol Deviation,Missing Signature,Eligibility Check,Safety Query,Concomitant Medication"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8"/>
  <sheetViews>
    <sheetView showGridLines="0" workbookViewId="0">
      <pane ySplit="2" topLeftCell="A3" activePane="bottomLeft" state="frozen"/>
      <selection pane="bottomLeft" activeCell="C20" sqref="C20"/>
    </sheetView>
  </sheetViews>
  <sheetFormatPr defaultRowHeight="14.5" x14ac:dyDescent="0.35"/>
  <cols>
    <col min="1" max="1" width="24" customWidth="1"/>
    <col min="2" max="2" width="16" customWidth="1"/>
    <col min="3" max="3" width="16.1796875" customWidth="1"/>
    <col min="4" max="4" width="20" customWidth="1"/>
    <col min="5" max="5" width="12" customWidth="1"/>
    <col min="6" max="6" width="17.7265625" customWidth="1"/>
    <col min="7" max="7" width="20.54296875" customWidth="1"/>
    <col min="8" max="8" width="12" customWidth="1"/>
    <col min="9" max="9" width="16" customWidth="1"/>
    <col min="10" max="10" width="18.1796875" customWidth="1"/>
    <col min="11" max="12" width="13" customWidth="1"/>
  </cols>
  <sheetData>
    <row r="1" spans="1:10" ht="24" customHeight="1" x14ac:dyDescent="0.35">
      <c r="A1" s="25" t="s">
        <v>77</v>
      </c>
      <c r="B1" s="26"/>
      <c r="C1" s="26"/>
      <c r="D1" s="26"/>
      <c r="E1" s="26"/>
      <c r="F1" s="26"/>
      <c r="G1" s="26"/>
      <c r="H1" s="26"/>
      <c r="I1" s="26"/>
      <c r="J1" s="26"/>
    </row>
    <row r="3" spans="1:10" x14ac:dyDescent="0.35">
      <c r="A3" s="11" t="s">
        <v>78</v>
      </c>
      <c r="C3" s="9" t="s">
        <v>79</v>
      </c>
      <c r="E3" s="12" t="s">
        <v>80</v>
      </c>
      <c r="G3" s="10" t="s">
        <v>81</v>
      </c>
    </row>
    <row r="4" spans="1:10" ht="19.5" x14ac:dyDescent="0.45">
      <c r="A4" s="14">
        <f>COUNTIF('Query Log'!L6:L202,"Open")</f>
        <v>7</v>
      </c>
      <c r="C4" s="15">
        <f ca="1">COUNTIF('Query Log'!P6:P202,"Overdue")</f>
        <v>7</v>
      </c>
      <c r="E4" s="16">
        <f ca="1">ROUND(AVERAGE('Query Log'!N6:N202),1)</f>
        <v>7.4</v>
      </c>
      <c r="G4" s="21">
        <f>IF(COUNTIF('Query Log'!L6:L202,"Open")+COUNTIF('Query Log'!L6:L202,"Closed")=0,0,COUNTIF('Query Log'!L6:L202,"Closed")/COUNTA('Query Log'!A6:A202))</f>
        <v>0.41666666666666669</v>
      </c>
    </row>
    <row r="7" spans="1:10" x14ac:dyDescent="0.35">
      <c r="A7" s="27" t="s">
        <v>82</v>
      </c>
      <c r="B7" s="26"/>
      <c r="C7" s="26"/>
      <c r="D7" s="26"/>
      <c r="E7" s="26"/>
      <c r="F7" s="26"/>
      <c r="G7" s="26"/>
      <c r="H7" s="26"/>
      <c r="I7" s="26"/>
      <c r="J7" s="26"/>
    </row>
    <row r="8" spans="1:10" x14ac:dyDescent="0.35">
      <c r="A8" s="5" t="s">
        <v>4</v>
      </c>
      <c r="B8" s="5" t="s">
        <v>5</v>
      </c>
      <c r="C8" s="5" t="s">
        <v>6</v>
      </c>
      <c r="D8" s="5" t="s">
        <v>7</v>
      </c>
      <c r="E8" s="5" t="s">
        <v>8</v>
      </c>
      <c r="F8" s="5" t="s">
        <v>9</v>
      </c>
      <c r="G8" s="5" t="s">
        <v>10</v>
      </c>
      <c r="H8" s="5" t="s">
        <v>12</v>
      </c>
      <c r="I8" s="5" t="s">
        <v>13</v>
      </c>
      <c r="J8" s="5" t="s">
        <v>83</v>
      </c>
    </row>
    <row r="9" spans="1:10" x14ac:dyDescent="0.35">
      <c r="A9" s="6" t="str">
        <f>IFERROR(INDEX('Query Log'!$D$6:$D$202,ROW(A9)-8),"")</f>
        <v>Austin Research Center</v>
      </c>
      <c r="B9" s="6" t="str">
        <f>IFERROR(INDEX('Query Log'!$E$6:$E$202,ROW(A9)-8),"")</f>
        <v>001-001</v>
      </c>
      <c r="C9" s="6" t="str">
        <f>IFERROR(INDEX('Query Log'!$F$6:$F$202,ROW(A9)-8),"")</f>
        <v>Screening</v>
      </c>
      <c r="D9" s="6" t="str">
        <f>IFERROR(INDEX('Query Log'!$G$6:$G$202,ROW(A9)-8),"")</f>
        <v>Missing Data</v>
      </c>
      <c r="E9" s="6" t="str">
        <f>IFERROR(INDEX('Query Log'!$H$6:$H$202,ROW(A9)-8),"")</f>
        <v>Medium</v>
      </c>
      <c r="F9" s="6">
        <f>IFERROR(INDEX('Query Log'!$I$6:$I$202,ROW(A9)-8),"")</f>
        <v>46113</v>
      </c>
      <c r="G9" s="6">
        <f>IFERROR(INDEX('Query Log'!$J$6:$J$202,ROW(A9)-8),"")</f>
        <v>46117</v>
      </c>
      <c r="H9" s="6" t="str">
        <f>IFERROR(INDEX('Query Log'!$L$6:$L$202,ROW(A9)-8),"")</f>
        <v>Closed</v>
      </c>
      <c r="I9" s="6" t="str">
        <f>IFERROR(INDEX('Query Log'!$M$6:$M$202,ROW(A9)-8),"")</f>
        <v>Site Coordinator</v>
      </c>
      <c r="J9" s="6" t="str">
        <f ca="1">IFERROR(INDEX('Query Log'!$P$6:$P$202,ROW(A9)-8),"")</f>
        <v>On Track</v>
      </c>
    </row>
    <row r="10" spans="1:10" x14ac:dyDescent="0.35">
      <c r="A10" s="6" t="str">
        <f>IFERROR(INDEX('Query Log'!$D$6:$D$202,ROW(A10)-8),"")</f>
        <v>Austin Research Center</v>
      </c>
      <c r="B10" s="6" t="str">
        <f>IFERROR(INDEX('Query Log'!$E$6:$E$202,ROW(A10)-8),"")</f>
        <v>001-002</v>
      </c>
      <c r="C10" s="6" t="str">
        <f>IFERROR(INDEX('Query Log'!$F$6:$F$202,ROW(A10)-8),"")</f>
        <v>Baseline</v>
      </c>
      <c r="D10" s="6" t="str">
        <f>IFERROR(INDEX('Query Log'!$G$6:$G$202,ROW(A10)-8),"")</f>
        <v>Data Discrepancy</v>
      </c>
      <c r="E10" s="6" t="str">
        <f>IFERROR(INDEX('Query Log'!$H$6:$H$202,ROW(A10)-8),"")</f>
        <v>High</v>
      </c>
      <c r="F10" s="6">
        <f>IFERROR(INDEX('Query Log'!$I$6:$I$202,ROW(A10)-8),"")</f>
        <v>46114</v>
      </c>
      <c r="G10" s="6">
        <f>IFERROR(INDEX('Query Log'!$J$6:$J$202,ROW(A10)-8),"")</f>
        <v>46118</v>
      </c>
      <c r="H10" s="6" t="str">
        <f>IFERROR(INDEX('Query Log'!$L$6:$L$202,ROW(A10)-8),"")</f>
        <v>Open</v>
      </c>
      <c r="I10" s="6" t="str">
        <f>IFERROR(INDEX('Query Log'!$M$6:$M$202,ROW(A10)-8),"")</f>
        <v>CRA</v>
      </c>
      <c r="J10" s="6" t="str">
        <f ca="1">IFERROR(INDEX('Query Log'!$P$6:$P$202,ROW(A10)-8),"")</f>
        <v>Overdue</v>
      </c>
    </row>
    <row r="11" spans="1:10" x14ac:dyDescent="0.35">
      <c r="A11" s="6" t="str">
        <f>IFERROR(INDEX('Query Log'!$D$6:$D$202,ROW(A11)-8),"")</f>
        <v>Lone Star Clinical</v>
      </c>
      <c r="B11" s="6" t="str">
        <f>IFERROR(INDEX('Query Log'!$E$6:$E$202,ROW(A11)-8),"")</f>
        <v>002-004</v>
      </c>
      <c r="C11" s="6" t="str">
        <f>IFERROR(INDEX('Query Log'!$F$6:$F$202,ROW(A11)-8),"")</f>
        <v>Visit 1</v>
      </c>
      <c r="D11" s="6" t="str">
        <f>IFERROR(INDEX('Query Log'!$G$6:$G$202,ROW(A11)-8),"")</f>
        <v>Protocol Deviation</v>
      </c>
      <c r="E11" s="6" t="str">
        <f>IFERROR(INDEX('Query Log'!$H$6:$H$202,ROW(A11)-8),"")</f>
        <v>High</v>
      </c>
      <c r="F11" s="6">
        <f>IFERROR(INDEX('Query Log'!$I$6:$I$202,ROW(A11)-8),"")</f>
        <v>46110</v>
      </c>
      <c r="G11" s="6">
        <f>IFERROR(INDEX('Query Log'!$J$6:$J$202,ROW(A11)-8),"")</f>
        <v>46114</v>
      </c>
      <c r="H11" s="6" t="str">
        <f>IFERROR(INDEX('Query Log'!$L$6:$L$202,ROW(A11)-8),"")</f>
        <v>Open</v>
      </c>
      <c r="I11" s="6" t="str">
        <f>IFERROR(INDEX('Query Log'!$M$6:$M$202,ROW(A11)-8),"")</f>
        <v>Data Manager</v>
      </c>
      <c r="J11" s="6" t="str">
        <f ca="1">IFERROR(INDEX('Query Log'!$P$6:$P$202,ROW(A11)-8),"")</f>
        <v>Overdue</v>
      </c>
    </row>
    <row r="12" spans="1:10" x14ac:dyDescent="0.35">
      <c r="A12" s="6" t="str">
        <f>IFERROR(INDEX('Query Log'!$D$6:$D$202,ROW(A12)-8),"")</f>
        <v>Lone Star Clinical</v>
      </c>
      <c r="B12" s="6" t="str">
        <f>IFERROR(INDEX('Query Log'!$E$6:$E$202,ROW(A12)-8),"")</f>
        <v>002-008</v>
      </c>
      <c r="C12" s="6" t="str">
        <f>IFERROR(INDEX('Query Log'!$F$6:$F$202,ROW(A12)-8),"")</f>
        <v>Visit 2</v>
      </c>
      <c r="D12" s="6" t="str">
        <f>IFERROR(INDEX('Query Log'!$G$6:$G$202,ROW(A12)-8),"")</f>
        <v>Missing Signature</v>
      </c>
      <c r="E12" s="6" t="str">
        <f>IFERROR(INDEX('Query Log'!$H$6:$H$202,ROW(A12)-8),"")</f>
        <v>Low</v>
      </c>
      <c r="F12" s="6">
        <f>IFERROR(INDEX('Query Log'!$I$6:$I$202,ROW(A12)-8),"")</f>
        <v>46117</v>
      </c>
      <c r="G12" s="6">
        <f>IFERROR(INDEX('Query Log'!$J$6:$J$202,ROW(A12)-8),"")</f>
        <v>46122</v>
      </c>
      <c r="H12" s="6" t="str">
        <f>IFERROR(INDEX('Query Log'!$L$6:$L$202,ROW(A12)-8),"")</f>
        <v>Closed</v>
      </c>
      <c r="I12" s="6" t="str">
        <f>IFERROR(INDEX('Query Log'!$M$6:$M$202,ROW(A12)-8),"")</f>
        <v>Site Coordinator</v>
      </c>
      <c r="J12" s="6" t="str">
        <f ca="1">IFERROR(INDEX('Query Log'!$P$6:$P$202,ROW(A12)-8),"")</f>
        <v>On Track</v>
      </c>
    </row>
    <row r="13" spans="1:10" x14ac:dyDescent="0.35">
      <c r="A13" s="6" t="str">
        <f>IFERROR(INDEX('Query Log'!$D$6:$D$202,ROW(A13)-8),"")</f>
        <v>Pacific Trial Partners</v>
      </c>
      <c r="B13" s="6" t="str">
        <f>IFERROR(INDEX('Query Log'!$E$6:$E$202,ROW(A13)-8),"")</f>
        <v>003-002</v>
      </c>
      <c r="C13" s="6" t="str">
        <f>IFERROR(INDEX('Query Log'!$F$6:$F$202,ROW(A13)-8),"")</f>
        <v>Baseline</v>
      </c>
      <c r="D13" s="6" t="str">
        <f>IFERROR(INDEX('Query Log'!$G$6:$G$202,ROW(A13)-8),"")</f>
        <v>Data Discrepancy</v>
      </c>
      <c r="E13" s="6" t="str">
        <f>IFERROR(INDEX('Query Log'!$H$6:$H$202,ROW(A13)-8),"")</f>
        <v>Medium</v>
      </c>
      <c r="F13" s="6">
        <f>IFERROR(INDEX('Query Log'!$I$6:$I$202,ROW(A13)-8),"")</f>
        <v>46118</v>
      </c>
      <c r="G13" s="6">
        <f>IFERROR(INDEX('Query Log'!$J$6:$J$202,ROW(A13)-8),"")</f>
        <v>46123</v>
      </c>
      <c r="H13" s="6" t="str">
        <f>IFERROR(INDEX('Query Log'!$L$6:$L$202,ROW(A13)-8),"")</f>
        <v>Open</v>
      </c>
      <c r="I13" s="6" t="str">
        <f>IFERROR(INDEX('Query Log'!$M$6:$M$202,ROW(A13)-8),"")</f>
        <v>CRA</v>
      </c>
      <c r="J13" s="6" t="str">
        <f ca="1">IFERROR(INDEX('Query Log'!$P$6:$P$202,ROW(A13)-8),"")</f>
        <v>Overdue</v>
      </c>
    </row>
    <row r="14" spans="1:10" x14ac:dyDescent="0.35">
      <c r="A14" s="6" t="str">
        <f>IFERROR(INDEX('Query Log'!$D$6:$D$202,ROW(A14)-8),"")</f>
        <v>Pacific Trial Partners</v>
      </c>
      <c r="B14" s="6" t="str">
        <f>IFERROR(INDEX('Query Log'!$E$6:$E$202,ROW(A14)-8),"")</f>
        <v>003-006</v>
      </c>
      <c r="C14" s="6" t="str">
        <f>IFERROR(INDEX('Query Log'!$F$6:$F$202,ROW(A14)-8),"")</f>
        <v>Visit 1</v>
      </c>
      <c r="D14" s="6" t="str">
        <f>IFERROR(INDEX('Query Log'!$G$6:$G$202,ROW(A14)-8),"")</f>
        <v>Missing Data</v>
      </c>
      <c r="E14" s="6" t="str">
        <f>IFERROR(INDEX('Query Log'!$H$6:$H$202,ROW(A14)-8),"")</f>
        <v>Medium</v>
      </c>
      <c r="F14" s="6">
        <f>IFERROR(INDEX('Query Log'!$I$6:$I$202,ROW(A14)-8),"")</f>
        <v>46116</v>
      </c>
      <c r="G14" s="6">
        <f>IFERROR(INDEX('Query Log'!$J$6:$J$202,ROW(A14)-8),"")</f>
        <v>46120</v>
      </c>
      <c r="H14" s="6" t="str">
        <f>IFERROR(INDEX('Query Log'!$L$6:$L$202,ROW(A14)-8),"")</f>
        <v>Closed</v>
      </c>
      <c r="I14" s="6" t="str">
        <f>IFERROR(INDEX('Query Log'!$M$6:$M$202,ROW(A14)-8),"")</f>
        <v>Data Manager</v>
      </c>
      <c r="J14" s="6" t="str">
        <f ca="1">IFERROR(INDEX('Query Log'!$P$6:$P$202,ROW(A14)-8),"")</f>
        <v>On Track</v>
      </c>
    </row>
    <row r="15" spans="1:10" x14ac:dyDescent="0.35">
      <c r="A15" s="6" t="str">
        <f>IFERROR(INDEX('Query Log'!$D$6:$D$202,ROW(A15)-8),"")</f>
        <v>Sunrise Clinical Group</v>
      </c>
      <c r="B15" s="6" t="str">
        <f>IFERROR(INDEX('Query Log'!$E$6:$E$202,ROW(A15)-8),"")</f>
        <v>004-001</v>
      </c>
      <c r="C15" s="6" t="str">
        <f>IFERROR(INDEX('Query Log'!$F$6:$F$202,ROW(A15)-8),"")</f>
        <v>Screening</v>
      </c>
      <c r="D15" s="6" t="str">
        <f>IFERROR(INDEX('Query Log'!$G$6:$G$202,ROW(A15)-8),"")</f>
        <v>Eligibility Check</v>
      </c>
      <c r="E15" s="6" t="str">
        <f>IFERROR(INDEX('Query Log'!$H$6:$H$202,ROW(A15)-8),"")</f>
        <v>High</v>
      </c>
      <c r="F15" s="6">
        <f>IFERROR(INDEX('Query Log'!$I$6:$I$202,ROW(A15)-8),"")</f>
        <v>46111</v>
      </c>
      <c r="G15" s="6">
        <f>IFERROR(INDEX('Query Log'!$J$6:$J$202,ROW(A15)-8),"")</f>
        <v>46116</v>
      </c>
      <c r="H15" s="6" t="str">
        <f>IFERROR(INDEX('Query Log'!$L$6:$L$202,ROW(A15)-8),"")</f>
        <v>Open</v>
      </c>
      <c r="I15" s="6" t="str">
        <f>IFERROR(INDEX('Query Log'!$M$6:$M$202,ROW(A15)-8),"")</f>
        <v>Medical Reviewer</v>
      </c>
      <c r="J15" s="6" t="str">
        <f ca="1">IFERROR(INDEX('Query Log'!$P$6:$P$202,ROW(A15)-8),"")</f>
        <v>Overdue</v>
      </c>
    </row>
    <row r="16" spans="1:10" x14ac:dyDescent="0.35">
      <c r="A16" s="6" t="str">
        <f>IFERROR(INDEX('Query Log'!$D$6:$D$202,ROW(A16)-8),"")</f>
        <v>Sunrise Clinical Group</v>
      </c>
      <c r="B16" s="6" t="str">
        <f>IFERROR(INDEX('Query Log'!$E$6:$E$202,ROW(A16)-8),"")</f>
        <v>004-003</v>
      </c>
      <c r="C16" s="6" t="str">
        <f>IFERROR(INDEX('Query Log'!$F$6:$F$202,ROW(A16)-8),"")</f>
        <v>Visit 1</v>
      </c>
      <c r="D16" s="6" t="str">
        <f>IFERROR(INDEX('Query Log'!$G$6:$G$202,ROW(A16)-8),"")</f>
        <v>Safety Query</v>
      </c>
      <c r="E16" s="6" t="str">
        <f>IFERROR(INDEX('Query Log'!$H$6:$H$202,ROW(A16)-8),"")</f>
        <v>High</v>
      </c>
      <c r="F16" s="6">
        <f>IFERROR(INDEX('Query Log'!$I$6:$I$202,ROW(A16)-8),"")</f>
        <v>46119</v>
      </c>
      <c r="G16" s="6">
        <f>IFERROR(INDEX('Query Log'!$J$6:$J$202,ROW(A16)-8),"")</f>
        <v>46121</v>
      </c>
      <c r="H16" s="6" t="str">
        <f>IFERROR(INDEX('Query Log'!$L$6:$L$202,ROW(A16)-8),"")</f>
        <v>Open</v>
      </c>
      <c r="I16" s="6" t="str">
        <f>IFERROR(INDEX('Query Log'!$M$6:$M$202,ROW(A16)-8),"")</f>
        <v>Medical Reviewer</v>
      </c>
      <c r="J16" s="6" t="str">
        <f ca="1">IFERROR(INDEX('Query Log'!$P$6:$P$202,ROW(A16)-8),"")</f>
        <v>Overdue</v>
      </c>
    </row>
    <row r="17" spans="1:10" x14ac:dyDescent="0.35">
      <c r="A17" s="6" t="str">
        <f>IFERROR(INDEX('Query Log'!$D$6:$D$202,ROW(A17)-8),"")</f>
        <v>Metro Site Network</v>
      </c>
      <c r="B17" s="6" t="str">
        <f>IFERROR(INDEX('Query Log'!$E$6:$E$202,ROW(A17)-8),"")</f>
        <v>005-005</v>
      </c>
      <c r="C17" s="6" t="str">
        <f>IFERROR(INDEX('Query Log'!$F$6:$F$202,ROW(A17)-8),"")</f>
        <v>Baseline</v>
      </c>
      <c r="D17" s="6" t="str">
        <f>IFERROR(INDEX('Query Log'!$G$6:$G$202,ROW(A17)-8),"")</f>
        <v>Missing Data</v>
      </c>
      <c r="E17" s="6" t="str">
        <f>IFERROR(INDEX('Query Log'!$H$6:$H$202,ROW(A17)-8),"")</f>
        <v>Low</v>
      </c>
      <c r="F17" s="6">
        <f>IFERROR(INDEX('Query Log'!$I$6:$I$202,ROW(A17)-8),"")</f>
        <v>46115</v>
      </c>
      <c r="G17" s="6">
        <f>IFERROR(INDEX('Query Log'!$J$6:$J$202,ROW(A17)-8),"")</f>
        <v>46121</v>
      </c>
      <c r="H17" s="6" t="str">
        <f>IFERROR(INDEX('Query Log'!$L$6:$L$202,ROW(A17)-8),"")</f>
        <v>Closed</v>
      </c>
      <c r="I17" s="6" t="str">
        <f>IFERROR(INDEX('Query Log'!$M$6:$M$202,ROW(A17)-8),"")</f>
        <v>Site Coordinator</v>
      </c>
      <c r="J17" s="6" t="str">
        <f ca="1">IFERROR(INDEX('Query Log'!$P$6:$P$202,ROW(A17)-8),"")</f>
        <v>On Track</v>
      </c>
    </row>
    <row r="18" spans="1:10" x14ac:dyDescent="0.35">
      <c r="A18" s="6" t="str">
        <f>IFERROR(INDEX('Query Log'!$D$6:$D$202,ROW(A18)-8),"")</f>
        <v>Metro Site Network</v>
      </c>
      <c r="B18" s="6" t="str">
        <f>IFERROR(INDEX('Query Log'!$E$6:$E$202,ROW(A18)-8),"")</f>
        <v>005-009</v>
      </c>
      <c r="C18" s="6" t="str">
        <f>IFERROR(INDEX('Query Log'!$F$6:$F$202,ROW(A18)-8),"")</f>
        <v>Visit 2</v>
      </c>
      <c r="D18" s="6" t="str">
        <f>IFERROR(INDEX('Query Log'!$G$6:$G$202,ROW(A18)-8),"")</f>
        <v>Data Discrepancy</v>
      </c>
      <c r="E18" s="6" t="str">
        <f>IFERROR(INDEX('Query Log'!$H$6:$H$202,ROW(A18)-8),"")</f>
        <v>Medium</v>
      </c>
      <c r="F18" s="6">
        <f>IFERROR(INDEX('Query Log'!$I$6:$I$202,ROW(A18)-8),"")</f>
        <v>46113</v>
      </c>
      <c r="G18" s="6">
        <f>IFERROR(INDEX('Query Log'!$J$6:$J$202,ROW(A18)-8),"")</f>
        <v>46119</v>
      </c>
      <c r="H18" s="6" t="str">
        <f>IFERROR(INDEX('Query Log'!$L$6:$L$202,ROW(A18)-8),"")</f>
        <v>Open</v>
      </c>
      <c r="I18" s="6" t="str">
        <f>IFERROR(INDEX('Query Log'!$M$6:$M$202,ROW(A18)-8),"")</f>
        <v>CRA</v>
      </c>
      <c r="J18" s="6" t="str">
        <f ca="1">IFERROR(INDEX('Query Log'!$P$6:$P$202,ROW(A18)-8),"")</f>
        <v>Overdue</v>
      </c>
    </row>
  </sheetData>
  <sheetProtection sheet="1" objects="1" scenarios="1" selectLockedCells="1" selectUnlockedCells="1"/>
  <autoFilter ref="A8:J8" xr:uid="{00000000-0001-0000-0200-000000000000}"/>
  <mergeCells count="2">
    <mergeCell ref="A1:J1"/>
    <mergeCell ref="A7:J7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4"/>
  <sheetViews>
    <sheetView showGridLines="0" zoomScale="117" workbookViewId="0">
      <pane ySplit="2" topLeftCell="A3" activePane="bottomLeft" state="frozen"/>
      <selection pane="bottomLeft" activeCell="J21" sqref="J21"/>
    </sheetView>
  </sheetViews>
  <sheetFormatPr defaultRowHeight="14.5" x14ac:dyDescent="0.35"/>
  <cols>
    <col min="1" max="1" width="24" customWidth="1"/>
    <col min="2" max="3" width="12" customWidth="1"/>
    <col min="4" max="4" width="9.54296875" customWidth="1"/>
    <col min="5" max="5" width="14.1796875" customWidth="1"/>
    <col min="6" max="6" width="12" customWidth="1"/>
    <col min="7" max="12" width="13" customWidth="1"/>
  </cols>
  <sheetData>
    <row r="1" spans="1:10" ht="24" customHeight="1" x14ac:dyDescent="0.35">
      <c r="A1" s="25" t="s">
        <v>84</v>
      </c>
      <c r="B1" s="26"/>
      <c r="C1" s="26"/>
      <c r="D1" s="26"/>
      <c r="E1" s="26"/>
      <c r="F1" s="26"/>
      <c r="G1" s="26"/>
      <c r="H1" s="26"/>
      <c r="I1" s="26"/>
      <c r="J1" s="26"/>
    </row>
    <row r="3" spans="1:10" x14ac:dyDescent="0.35">
      <c r="A3" s="10" t="s">
        <v>85</v>
      </c>
      <c r="C3" s="11" t="s">
        <v>78</v>
      </c>
      <c r="E3" s="9" t="s">
        <v>79</v>
      </c>
      <c r="G3" s="12" t="s">
        <v>86</v>
      </c>
    </row>
    <row r="4" spans="1:10" ht="19.5" x14ac:dyDescent="0.45">
      <c r="A4" s="13">
        <f>COUNTA('Query Log'!A6:A202)</f>
        <v>12</v>
      </c>
      <c r="C4" s="14">
        <f>COUNTIF('Query Log'!L6:L202,"Open")</f>
        <v>7</v>
      </c>
      <c r="E4" s="15">
        <f ca="1">COUNTIF('Query Log'!P6:P202,"Overdue")</f>
        <v>7</v>
      </c>
      <c r="G4" s="16">
        <f>COUNTIF('Query Log'!H6:H202,"High")+COUNTIF('Query Log'!H6:H202,"Critical")</f>
        <v>4</v>
      </c>
    </row>
    <row r="7" spans="1:10" x14ac:dyDescent="0.35">
      <c r="A7" s="27" t="s">
        <v>87</v>
      </c>
      <c r="B7" s="26"/>
      <c r="C7" s="26"/>
      <c r="D7" s="26"/>
      <c r="E7" s="26"/>
      <c r="F7" s="26"/>
    </row>
    <row r="8" spans="1:10" x14ac:dyDescent="0.35">
      <c r="A8" s="5" t="s">
        <v>4</v>
      </c>
      <c r="B8" s="5" t="s">
        <v>88</v>
      </c>
      <c r="C8" s="5" t="s">
        <v>32</v>
      </c>
      <c r="D8" s="5" t="s">
        <v>25</v>
      </c>
      <c r="E8" s="5" t="s">
        <v>83</v>
      </c>
      <c r="F8" s="5" t="s">
        <v>80</v>
      </c>
    </row>
    <row r="9" spans="1:10" x14ac:dyDescent="0.35">
      <c r="A9" s="6" t="s">
        <v>20</v>
      </c>
      <c r="B9" s="6">
        <f>COUNTIF('Query Log'!$D$6:$D$202,A9)</f>
        <v>2</v>
      </c>
      <c r="C9" s="6">
        <f>COUNTIFS('Query Log'!$D$6:$D$202,A9,'Query Log'!$L$6:$L$202,"Open")</f>
        <v>1</v>
      </c>
      <c r="D9" s="6">
        <f>COUNTIFS('Query Log'!$D$6:$D$202,A9,'Query Log'!$L$6:$L$202,"Closed")</f>
        <v>1</v>
      </c>
      <c r="E9" s="6">
        <f ca="1">COUNTIFS('Query Log'!$D$6:$D$202,A9,'Query Log'!$P$6:$P$202,"Overdue")</f>
        <v>1</v>
      </c>
      <c r="F9" s="6">
        <f ca="1">IFERROR(ROUND(AVERAGEIF('Query Log'!$D$6:$D$202,A9,'Query Log'!$N$6:$N$202),1),0)</f>
        <v>6.5</v>
      </c>
    </row>
    <row r="10" spans="1:10" x14ac:dyDescent="0.35">
      <c r="A10" s="6" t="s">
        <v>36</v>
      </c>
      <c r="B10" s="6">
        <f>COUNTIF('Query Log'!$D$6:$D$202,A10)</f>
        <v>2</v>
      </c>
      <c r="C10" s="6">
        <f>COUNTIFS('Query Log'!$D$6:$D$202,A10,'Query Log'!$L$6:$L$202,"Open")</f>
        <v>1</v>
      </c>
      <c r="D10" s="6">
        <f>COUNTIFS('Query Log'!$D$6:$D$202,A10,'Query Log'!$L$6:$L$202,"Closed")</f>
        <v>1</v>
      </c>
      <c r="E10" s="6">
        <f ca="1">COUNTIFS('Query Log'!$D$6:$D$202,A10,'Query Log'!$P$6:$P$202,"Overdue")</f>
        <v>1</v>
      </c>
      <c r="F10" s="6">
        <f ca="1">IFERROR(ROUND(AVERAGEIF('Query Log'!$D$6:$D$202,A10,'Query Log'!$N$6:$N$202),1),0)</f>
        <v>9</v>
      </c>
    </row>
    <row r="11" spans="1:10" x14ac:dyDescent="0.35">
      <c r="A11" s="6" t="s">
        <v>48</v>
      </c>
      <c r="B11" s="6">
        <f>COUNTIF('Query Log'!$D$6:$D$202,A11)</f>
        <v>2</v>
      </c>
      <c r="C11" s="6">
        <f>COUNTIFS('Query Log'!$D$6:$D$202,A11,'Query Log'!$L$6:$L$202,"Open")</f>
        <v>1</v>
      </c>
      <c r="D11" s="6">
        <f>COUNTIFS('Query Log'!$D$6:$D$202,A11,'Query Log'!$L$6:$L$202,"Closed")</f>
        <v>1</v>
      </c>
      <c r="E11" s="6">
        <f ca="1">COUNTIFS('Query Log'!$D$6:$D$202,A11,'Query Log'!$P$6:$P$202,"Overdue")</f>
        <v>1</v>
      </c>
      <c r="F11" s="6">
        <f ca="1">IFERROR(ROUND(AVERAGEIF('Query Log'!$D$6:$D$202,A11,'Query Log'!$N$6:$N$202),1),0)</f>
        <v>5</v>
      </c>
    </row>
    <row r="12" spans="1:10" x14ac:dyDescent="0.35">
      <c r="A12" s="6" t="s">
        <v>55</v>
      </c>
      <c r="B12" s="6">
        <f>COUNTIF('Query Log'!$D$6:$D$202,A12)</f>
        <v>2</v>
      </c>
      <c r="C12" s="6">
        <f>COUNTIFS('Query Log'!$D$6:$D$202,A12,'Query Log'!$L$6:$L$202,"Open")</f>
        <v>2</v>
      </c>
      <c r="D12" s="6">
        <f>COUNTIFS('Query Log'!$D$6:$D$202,A12,'Query Log'!$L$6:$L$202,"Closed")</f>
        <v>0</v>
      </c>
      <c r="E12" s="6">
        <f ca="1">COUNTIFS('Query Log'!$D$6:$D$202,A12,'Query Log'!$P$6:$P$202,"Overdue")</f>
        <v>2</v>
      </c>
      <c r="F12" s="6">
        <f ca="1">IFERROR(ROUND(AVERAGEIF('Query Log'!$D$6:$D$202,A12,'Query Log'!$N$6:$N$202),1),0)</f>
        <v>10</v>
      </c>
    </row>
    <row r="13" spans="1:10" x14ac:dyDescent="0.35">
      <c r="A13" s="6" t="s">
        <v>64</v>
      </c>
      <c r="B13" s="6">
        <f>COUNTIF('Query Log'!$D$6:$D$202,A13)</f>
        <v>2</v>
      </c>
      <c r="C13" s="6">
        <f>COUNTIFS('Query Log'!$D$6:$D$202,A13,'Query Log'!$L$6:$L$202,"Open")</f>
        <v>1</v>
      </c>
      <c r="D13" s="6">
        <f>COUNTIFS('Query Log'!$D$6:$D$202,A13,'Query Log'!$L$6:$L$202,"Closed")</f>
        <v>1</v>
      </c>
      <c r="E13" s="6">
        <f ca="1">COUNTIFS('Query Log'!$D$6:$D$202,A13,'Query Log'!$P$6:$P$202,"Overdue")</f>
        <v>1</v>
      </c>
      <c r="F13" s="6">
        <f ca="1">IFERROR(ROUND(AVERAGEIF('Query Log'!$D$6:$D$202,A13,'Query Log'!$N$6:$N$202),1),0)</f>
        <v>9</v>
      </c>
    </row>
    <row r="14" spans="1:10" x14ac:dyDescent="0.35">
      <c r="A14" s="6" t="s">
        <v>71</v>
      </c>
      <c r="B14" s="6">
        <f>COUNTIF('Query Log'!$D$6:$D$202,A14)</f>
        <v>2</v>
      </c>
      <c r="C14" s="6">
        <f>COUNTIFS('Query Log'!$D$6:$D$202,A14,'Query Log'!$L$6:$L$202,"Open")</f>
        <v>1</v>
      </c>
      <c r="D14" s="6">
        <f>COUNTIFS('Query Log'!$D$6:$D$202,A14,'Query Log'!$L$6:$L$202,"Closed")</f>
        <v>1</v>
      </c>
      <c r="E14" s="6">
        <f ca="1">COUNTIFS('Query Log'!$D$6:$D$202,A14,'Query Log'!$P$6:$P$202,"Overdue")</f>
        <v>1</v>
      </c>
      <c r="F14" s="6">
        <f ca="1">IFERROR(ROUND(AVERAGEIF('Query Log'!$D$6:$D$202,A14,'Query Log'!$N$6:$N$202),1),0)</f>
        <v>5</v>
      </c>
    </row>
  </sheetData>
  <sheetProtection sheet="1" objects="1" scenarios="1" selectLockedCells="1" selectUnlockedCells="1"/>
  <autoFilter ref="A8:F8" xr:uid="{00000000-0001-0000-0300-000000000000}"/>
  <mergeCells count="2">
    <mergeCell ref="A1:J1"/>
    <mergeCell ref="A7:F7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5"/>
  <sheetViews>
    <sheetView showGridLines="0" workbookViewId="0">
      <pane ySplit="2" topLeftCell="A3" activePane="bottomLeft" state="frozen"/>
      <selection pane="bottomLeft" activeCell="A3" sqref="A3:G3"/>
    </sheetView>
  </sheetViews>
  <sheetFormatPr defaultRowHeight="14.5" x14ac:dyDescent="0.35"/>
  <cols>
    <col min="1" max="1" width="24" customWidth="1"/>
    <col min="2" max="2" width="12" customWidth="1"/>
    <col min="3" max="12" width="13" customWidth="1"/>
  </cols>
  <sheetData>
    <row r="1" spans="1:10" ht="24" customHeight="1" x14ac:dyDescent="0.35">
      <c r="A1" s="25" t="s">
        <v>89</v>
      </c>
      <c r="B1" s="26"/>
      <c r="C1" s="26"/>
      <c r="D1" s="26"/>
      <c r="E1" s="26"/>
      <c r="F1" s="26"/>
      <c r="G1" s="26"/>
      <c r="H1" s="26"/>
      <c r="I1" s="26"/>
      <c r="J1" s="26"/>
    </row>
    <row r="3" spans="1:10" x14ac:dyDescent="0.35">
      <c r="A3" s="10" t="s">
        <v>90</v>
      </c>
      <c r="C3" s="12" t="s">
        <v>91</v>
      </c>
      <c r="E3" s="9" t="s">
        <v>92</v>
      </c>
      <c r="G3" s="19" t="s">
        <v>80</v>
      </c>
    </row>
    <row r="4" spans="1:10" ht="19.5" x14ac:dyDescent="0.45">
      <c r="A4" s="13">
        <f ca="1">COUNTA(_xludf.UNIQUE('Query Log'!B6:B202))</f>
        <v>1</v>
      </c>
      <c r="C4" s="16">
        <f ca="1">COUNTA(_xludf.UNIQUE('Query Log'!C6:C202))</f>
        <v>1</v>
      </c>
      <c r="E4" s="17">
        <f ca="1">IF(COUNTA('Query Log'!A6:A202)=0,0,COUNTIF('Query Log'!P6:P202,"Overdue")/COUNTA('Query Log'!A6:A202))</f>
        <v>0.58333333333333337</v>
      </c>
      <c r="G4" s="18">
        <f ca="1">ROUND(AVERAGE('Query Log'!N6:N202),1)</f>
        <v>7.4</v>
      </c>
    </row>
    <row r="7" spans="1:10" x14ac:dyDescent="0.35">
      <c r="A7" s="27" t="s">
        <v>93</v>
      </c>
      <c r="B7" s="26"/>
      <c r="C7" s="26"/>
      <c r="D7" s="26"/>
    </row>
    <row r="8" spans="1:10" x14ac:dyDescent="0.35">
      <c r="A8" s="3" t="s">
        <v>7</v>
      </c>
      <c r="B8" s="3" t="s">
        <v>94</v>
      </c>
    </row>
    <row r="9" spans="1:10" x14ac:dyDescent="0.35">
      <c r="A9" s="4" t="s">
        <v>23</v>
      </c>
      <c r="B9" s="4">
        <f>COUNTIF('Query Log'!$G$6:$G$202,A9)</f>
        <v>3</v>
      </c>
    </row>
    <row r="10" spans="1:10" x14ac:dyDescent="0.35">
      <c r="A10" s="4" t="s">
        <v>30</v>
      </c>
      <c r="B10" s="4">
        <f>COUNTIF('Query Log'!$G$6:$G$202,A10)</f>
        <v>3</v>
      </c>
    </row>
    <row r="11" spans="1:10" x14ac:dyDescent="0.35">
      <c r="A11" s="4" t="s">
        <v>39</v>
      </c>
      <c r="B11" s="4">
        <f>COUNTIF('Query Log'!$G$6:$G$202,A11)</f>
        <v>1</v>
      </c>
    </row>
    <row r="12" spans="1:10" x14ac:dyDescent="0.35">
      <c r="A12" s="4" t="s">
        <v>44</v>
      </c>
      <c r="B12" s="4">
        <f>COUNTIF('Query Log'!$G$6:$G$202,A12)</f>
        <v>2</v>
      </c>
    </row>
    <row r="13" spans="1:10" x14ac:dyDescent="0.35">
      <c r="A13" s="4" t="s">
        <v>57</v>
      </c>
      <c r="B13" s="4">
        <f>COUNTIF('Query Log'!$G$6:$G$202,A13)</f>
        <v>1</v>
      </c>
    </row>
    <row r="14" spans="1:10" x14ac:dyDescent="0.35">
      <c r="A14" s="4" t="s">
        <v>61</v>
      </c>
      <c r="B14" s="4">
        <f>COUNTIF('Query Log'!$G$6:$G$202,A14)</f>
        <v>1</v>
      </c>
    </row>
    <row r="15" spans="1:10" x14ac:dyDescent="0.35">
      <c r="A15" s="4" t="s">
        <v>73</v>
      </c>
      <c r="B15" s="4">
        <f>COUNTIF('Query Log'!$G$6:$G$202,A15)</f>
        <v>1</v>
      </c>
    </row>
  </sheetData>
  <sheetProtection sheet="1" objects="1" scenarios="1" selectLockedCells="1" selectUnlockedCells="1"/>
  <mergeCells count="2">
    <mergeCell ref="A1:J1"/>
    <mergeCell ref="A7:D7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5"/>
  <sheetViews>
    <sheetView showGridLines="0" workbookViewId="0">
      <pane ySplit="2" topLeftCell="A3" activePane="bottomLeft" state="frozen"/>
      <selection pane="bottomLeft" activeCell="F45" sqref="F45"/>
    </sheetView>
  </sheetViews>
  <sheetFormatPr defaultRowHeight="14.5" x14ac:dyDescent="0.35"/>
  <cols>
    <col min="1" max="12" width="13" customWidth="1"/>
  </cols>
  <sheetData>
    <row r="1" spans="1:12" ht="24" customHeight="1" x14ac:dyDescent="0.35">
      <c r="A1" s="25" t="s">
        <v>95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3" spans="1:12" x14ac:dyDescent="0.35">
      <c r="A3" s="20" t="s">
        <v>85</v>
      </c>
      <c r="C3" s="11" t="s">
        <v>78</v>
      </c>
      <c r="E3" s="19" t="s">
        <v>96</v>
      </c>
      <c r="G3" s="12" t="s">
        <v>80</v>
      </c>
      <c r="I3" s="9" t="s">
        <v>79</v>
      </c>
      <c r="K3" s="10" t="s">
        <v>81</v>
      </c>
    </row>
    <row r="4" spans="1:12" ht="19.5" x14ac:dyDescent="0.45">
      <c r="A4" s="13">
        <f>COUNTA('Query Log'!A6:A202)</f>
        <v>12</v>
      </c>
      <c r="C4" s="14">
        <f>COUNTIF('Query Log'!L6:L202,"Open")</f>
        <v>7</v>
      </c>
      <c r="E4" s="18">
        <f>COUNTIF('Query Log'!L6:L202,"Closed")</f>
        <v>5</v>
      </c>
      <c r="G4" s="16">
        <f ca="1">ROUND(AVERAGE('Query Log'!N6:N202),1)</f>
        <v>7.4</v>
      </c>
      <c r="I4" s="15">
        <f ca="1">COUNTIF('Query Log'!P6:P202,"Overdue")</f>
        <v>7</v>
      </c>
      <c r="K4" s="21">
        <f>IF(A4=0,0,E4/A4)</f>
        <v>0.41666666666666669</v>
      </c>
    </row>
    <row r="7" spans="1:12" x14ac:dyDescent="0.35">
      <c r="A7" s="22" t="s">
        <v>12</v>
      </c>
      <c r="B7" s="22" t="s">
        <v>94</v>
      </c>
      <c r="D7" s="22" t="s">
        <v>15</v>
      </c>
      <c r="E7" s="22" t="s">
        <v>94</v>
      </c>
      <c r="G7" s="23" t="s">
        <v>9</v>
      </c>
      <c r="H7" s="23" t="s">
        <v>97</v>
      </c>
    </row>
    <row r="8" spans="1:12" x14ac:dyDescent="0.35">
      <c r="A8" s="6" t="s">
        <v>32</v>
      </c>
      <c r="B8" s="6">
        <f>COUNTIF('Query Log'!L6:L202,"Open")</f>
        <v>7</v>
      </c>
      <c r="D8" s="6" t="s">
        <v>98</v>
      </c>
      <c r="E8" s="6">
        <f ca="1">COUNTIF('Query Log'!O6:O202,"0-3 Days")</f>
        <v>3</v>
      </c>
      <c r="G8" s="24">
        <v>46113</v>
      </c>
      <c r="H8" s="6">
        <f>COUNTIF('Query Log'!I6:I202,G8)</f>
        <v>2</v>
      </c>
    </row>
    <row r="9" spans="1:12" x14ac:dyDescent="0.35">
      <c r="A9" s="6" t="s">
        <v>25</v>
      </c>
      <c r="B9" s="6">
        <f>COUNTIF('Query Log'!L6:L202,"Closed")</f>
        <v>5</v>
      </c>
      <c r="D9" s="6" t="s">
        <v>99</v>
      </c>
      <c r="E9" s="6">
        <f ca="1">COUNTIF('Query Log'!O6:O202,"4-7 Days")</f>
        <v>5</v>
      </c>
      <c r="G9" s="24">
        <v>46114</v>
      </c>
      <c r="H9" s="6">
        <f>COUNTIF('Query Log'!I6:I202,G9)</f>
        <v>1</v>
      </c>
    </row>
    <row r="10" spans="1:12" x14ac:dyDescent="0.35">
      <c r="D10" s="6" t="s">
        <v>100</v>
      </c>
      <c r="E10" s="6">
        <f ca="1">COUNTIF('Query Log'!O6:O202,"8-14 Days")</f>
        <v>3</v>
      </c>
      <c r="G10" s="24">
        <v>46115</v>
      </c>
      <c r="H10" s="6">
        <f>COUNTIF('Query Log'!I6:I202,G10)</f>
        <v>1</v>
      </c>
    </row>
    <row r="11" spans="1:12" x14ac:dyDescent="0.35">
      <c r="D11" s="6" t="s">
        <v>101</v>
      </c>
      <c r="E11" s="6">
        <f ca="1">COUNTIF('Query Log'!O6:O202,"&gt;14 Days")</f>
        <v>8</v>
      </c>
      <c r="G11" s="24">
        <v>46116</v>
      </c>
      <c r="H11" s="6">
        <f>COUNTIF('Query Log'!I6:I202,G11)</f>
        <v>1</v>
      </c>
    </row>
    <row r="12" spans="1:12" x14ac:dyDescent="0.35">
      <c r="G12" s="24">
        <v>46117</v>
      </c>
      <c r="H12" s="6">
        <f>COUNTIF('Query Log'!I6:I202,G12)</f>
        <v>1</v>
      </c>
    </row>
    <row r="13" spans="1:12" x14ac:dyDescent="0.35">
      <c r="G13" s="24">
        <v>46118</v>
      </c>
      <c r="H13" s="6">
        <f>COUNTIF('Query Log'!I6:I202,G13)</f>
        <v>1</v>
      </c>
    </row>
    <row r="14" spans="1:12" x14ac:dyDescent="0.35">
      <c r="G14" s="24">
        <v>46119</v>
      </c>
      <c r="H14" s="6">
        <f>COUNTIF('Query Log'!I6:I202,G14)</f>
        <v>1</v>
      </c>
    </row>
    <row r="15" spans="1:12" x14ac:dyDescent="0.35">
      <c r="G15" s="24">
        <v>46120</v>
      </c>
      <c r="H15" s="6">
        <f>COUNTIF('Query Log'!I6:I202,G15)</f>
        <v>1</v>
      </c>
    </row>
  </sheetData>
  <sheetProtection sheet="1" objects="1" scenarios="1" selectLockedCells="1" selectUnlockedCells="1"/>
  <mergeCells count="1">
    <mergeCell ref="A1:L1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Query Log</vt:lpstr>
      <vt:lpstr>Research Site View</vt:lpstr>
      <vt:lpstr>CRO View</vt:lpstr>
      <vt:lpstr>Sponsor View</vt:lpstr>
      <vt:lpstr>Executive 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janani jayasankar</cp:lastModifiedBy>
  <dcterms:created xsi:type="dcterms:W3CDTF">2026-04-12T17:28:09Z</dcterms:created>
  <dcterms:modified xsi:type="dcterms:W3CDTF">2026-04-13T06:14:33Z</dcterms:modified>
</cp:coreProperties>
</file>